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4880" windowHeight="7680" activeTab="3"/>
  </bookViews>
  <sheets>
    <sheet name="Instytucja" sheetId="7" r:id="rId1"/>
    <sheet name="Część opisowa" sheetId="5" r:id="rId2"/>
    <sheet name="Zatrudnienie" sheetId="6" r:id="rId3"/>
    <sheet name="Część merytoryczna (2)" sheetId="8" r:id="rId4"/>
  </sheets>
  <definedNames>
    <definedName name="_xlnm.Print_Area" localSheetId="3">'Część merytoryczna (2)'!$A$2:$I$56</definedName>
    <definedName name="_xlnm.Print_Area" localSheetId="1">'Część opisowa'!$A$2:$F$107</definedName>
    <definedName name="_xlnm.Print_Area" localSheetId="0">Instytucja!$B$2:$G$110</definedName>
    <definedName name="_xlnm.Print_Area" localSheetId="2">Zatrudnienie!$A$3:$G$42</definedName>
  </definedNames>
  <calcPr calcId="125725"/>
</workbook>
</file>

<file path=xl/calcChain.xml><?xml version="1.0" encoding="utf-8"?>
<calcChain xmlns="http://schemas.openxmlformats.org/spreadsheetml/2006/main">
  <c r="B53" i="8"/>
  <c r="F45"/>
  <c r="H45" s="1"/>
  <c r="E45"/>
  <c r="G45" s="1"/>
  <c r="D45"/>
  <c r="C45"/>
  <c r="B45"/>
  <c r="H44"/>
  <c r="G44"/>
  <c r="H43"/>
  <c r="G43"/>
  <c r="H42"/>
  <c r="G42"/>
  <c r="F41"/>
  <c r="H41" s="1"/>
  <c r="E41"/>
  <c r="G41" s="1"/>
  <c r="D41"/>
  <c r="C41"/>
  <c r="B41"/>
  <c r="H40"/>
  <c r="G40"/>
  <c r="H39"/>
  <c r="G39"/>
  <c r="H38"/>
  <c r="G38"/>
  <c r="F37"/>
  <c r="H37" s="1"/>
  <c r="E37"/>
  <c r="G37" s="1"/>
  <c r="D37"/>
  <c r="C37"/>
  <c r="B37"/>
  <c r="H36"/>
  <c r="G36"/>
  <c r="H35"/>
  <c r="G35"/>
  <c r="H34"/>
  <c r="G34"/>
  <c r="F33"/>
  <c r="H33" s="1"/>
  <c r="E33"/>
  <c r="G33" s="1"/>
  <c r="D33"/>
  <c r="C33"/>
  <c r="B33"/>
  <c r="H30"/>
  <c r="G30"/>
  <c r="H29"/>
  <c r="G29"/>
  <c r="H28"/>
  <c r="G28"/>
  <c r="H27"/>
  <c r="G27"/>
  <c r="F26"/>
  <c r="H26" s="1"/>
  <c r="C26"/>
  <c r="B26"/>
  <c r="G26" s="1"/>
  <c r="H25"/>
  <c r="G25"/>
  <c r="H24"/>
  <c r="G24"/>
  <c r="H23"/>
  <c r="G23"/>
  <c r="H22"/>
  <c r="G22"/>
  <c r="H21"/>
  <c r="G21"/>
  <c r="F20"/>
  <c r="H20" s="1"/>
  <c r="E20"/>
  <c r="G20" s="1"/>
  <c r="D20"/>
  <c r="C20"/>
  <c r="B20"/>
  <c r="H19"/>
  <c r="G19"/>
  <c r="H18"/>
  <c r="G18"/>
  <c r="H17"/>
  <c r="G17"/>
  <c r="H16"/>
  <c r="G16"/>
  <c r="H15"/>
  <c r="G15"/>
  <c r="H14"/>
  <c r="G14"/>
  <c r="F13"/>
  <c r="F46" s="1"/>
  <c r="H46" s="1"/>
  <c r="E13"/>
  <c r="G13" s="1"/>
  <c r="D13"/>
  <c r="D46" s="1"/>
  <c r="C13"/>
  <c r="C46" s="1"/>
  <c r="B13"/>
  <c r="B46" s="1"/>
  <c r="H12"/>
  <c r="G12"/>
  <c r="H11"/>
  <c r="G11"/>
  <c r="H10"/>
  <c r="G10"/>
  <c r="H7"/>
  <c r="G7"/>
  <c r="F29" i="7"/>
  <c r="F16"/>
  <c r="H14" i="5"/>
  <c r="F13" i="7"/>
  <c r="F31" i="6"/>
  <c r="D26"/>
  <c r="G12" i="7"/>
  <c r="G13"/>
  <c r="G98"/>
  <c r="G100"/>
  <c r="F53"/>
  <c r="F26" i="6" s="1"/>
  <c r="F10" i="7"/>
  <c r="F9" s="1"/>
  <c r="D65" i="5"/>
  <c r="D66"/>
  <c r="D64"/>
  <c r="F43" i="7"/>
  <c r="F51"/>
  <c r="F39"/>
  <c r="F35"/>
  <c r="D95" i="5"/>
  <c r="D96"/>
  <c r="D97"/>
  <c r="D98"/>
  <c r="D94"/>
  <c r="D92"/>
  <c r="D89"/>
  <c r="D90"/>
  <c r="D88"/>
  <c r="D84"/>
  <c r="D85"/>
  <c r="D86"/>
  <c r="D83"/>
  <c r="D79"/>
  <c r="D80"/>
  <c r="D81"/>
  <c r="D78"/>
  <c r="D72"/>
  <c r="D69"/>
  <c r="D68"/>
  <c r="D63"/>
  <c r="D61"/>
  <c r="D62"/>
  <c r="D60"/>
  <c r="D57"/>
  <c r="D58"/>
  <c r="D56"/>
  <c r="D52"/>
  <c r="D53"/>
  <c r="D54"/>
  <c r="D51"/>
  <c r="D44"/>
  <c r="D45"/>
  <c r="D46"/>
  <c r="D47"/>
  <c r="D48"/>
  <c r="D49"/>
  <c r="D43"/>
  <c r="D36"/>
  <c r="D37"/>
  <c r="D38"/>
  <c r="D39"/>
  <c r="D40"/>
  <c r="D41"/>
  <c r="D35"/>
  <c r="D33"/>
  <c r="D32"/>
  <c r="D28"/>
  <c r="D29"/>
  <c r="D27"/>
  <c r="D25"/>
  <c r="D26"/>
  <c r="D24"/>
  <c r="D20"/>
  <c r="D21"/>
  <c r="D22"/>
  <c r="D19"/>
  <c r="D14"/>
  <c r="H15" s="1"/>
  <c r="D15"/>
  <c r="D16"/>
  <c r="D17"/>
  <c r="D13"/>
  <c r="D9"/>
  <c r="D10"/>
  <c r="D11"/>
  <c r="D8"/>
  <c r="F28" i="6"/>
  <c r="E28"/>
  <c r="E26" s="1"/>
  <c r="D28"/>
  <c r="F93" i="7"/>
  <c r="E93"/>
  <c r="D93"/>
  <c r="G99"/>
  <c r="G97"/>
  <c r="G96"/>
  <c r="G94"/>
  <c r="G93"/>
  <c r="G92"/>
  <c r="G91"/>
  <c r="G90"/>
  <c r="F89"/>
  <c r="E89"/>
  <c r="G89"/>
  <c r="D89"/>
  <c r="G88"/>
  <c r="G87"/>
  <c r="G86"/>
  <c r="G85"/>
  <c r="F84"/>
  <c r="E84"/>
  <c r="G84"/>
  <c r="D84"/>
  <c r="G83"/>
  <c r="G82"/>
  <c r="G81"/>
  <c r="G80"/>
  <c r="F79"/>
  <c r="E79"/>
  <c r="G79"/>
  <c r="D79"/>
  <c r="F78"/>
  <c r="D78"/>
  <c r="G77"/>
  <c r="G75"/>
  <c r="G74"/>
  <c r="G73"/>
  <c r="G71"/>
  <c r="G70"/>
  <c r="F69"/>
  <c r="E69"/>
  <c r="G69"/>
  <c r="D69"/>
  <c r="G68"/>
  <c r="G67"/>
  <c r="F66"/>
  <c r="E66"/>
  <c r="G66"/>
  <c r="G65"/>
  <c r="G64"/>
  <c r="G63"/>
  <c r="G62"/>
  <c r="F61"/>
  <c r="E61"/>
  <c r="G61" s="1"/>
  <c r="D61"/>
  <c r="G60"/>
  <c r="G59"/>
  <c r="G58"/>
  <c r="F57"/>
  <c r="E57"/>
  <c r="D57"/>
  <c r="G56"/>
  <c r="G55"/>
  <c r="G54"/>
  <c r="G53"/>
  <c r="F52"/>
  <c r="E52"/>
  <c r="D52"/>
  <c r="G51"/>
  <c r="G50"/>
  <c r="G49"/>
  <c r="G48"/>
  <c r="G47"/>
  <c r="G46"/>
  <c r="G45"/>
  <c r="F44"/>
  <c r="E44"/>
  <c r="D44"/>
  <c r="G43"/>
  <c r="G42"/>
  <c r="G41"/>
  <c r="G40"/>
  <c r="G39"/>
  <c r="G38"/>
  <c r="G37"/>
  <c r="F36"/>
  <c r="E36"/>
  <c r="D36"/>
  <c r="G35"/>
  <c r="G34"/>
  <c r="G31"/>
  <c r="G30"/>
  <c r="G29"/>
  <c r="G28"/>
  <c r="G27"/>
  <c r="G26"/>
  <c r="F25"/>
  <c r="G25" s="1"/>
  <c r="E25"/>
  <c r="D25"/>
  <c r="G24"/>
  <c r="G23"/>
  <c r="G22"/>
  <c r="G21"/>
  <c r="F20"/>
  <c r="G20" s="1"/>
  <c r="E20"/>
  <c r="D20"/>
  <c r="G19"/>
  <c r="G18"/>
  <c r="G17"/>
  <c r="G16"/>
  <c r="G15"/>
  <c r="F14"/>
  <c r="E14"/>
  <c r="D14"/>
  <c r="G11"/>
  <c r="G10"/>
  <c r="E9"/>
  <c r="D9"/>
  <c r="C64" i="5"/>
  <c r="E64"/>
  <c r="E63"/>
  <c r="E33"/>
  <c r="E32"/>
  <c r="E29"/>
  <c r="E28"/>
  <c r="E27"/>
  <c r="E93"/>
  <c r="E98"/>
  <c r="E97"/>
  <c r="E96"/>
  <c r="E95"/>
  <c r="E94"/>
  <c r="E92"/>
  <c r="E90"/>
  <c r="E89"/>
  <c r="E88"/>
  <c r="E86"/>
  <c r="E85"/>
  <c r="E84"/>
  <c r="E83"/>
  <c r="E81"/>
  <c r="E80"/>
  <c r="E79"/>
  <c r="E78"/>
  <c r="E75"/>
  <c r="E73"/>
  <c r="E71"/>
  <c r="E69"/>
  <c r="E68"/>
  <c r="E66"/>
  <c r="E65"/>
  <c r="E62"/>
  <c r="E61"/>
  <c r="E60"/>
  <c r="E58"/>
  <c r="E57"/>
  <c r="E56"/>
  <c r="E54"/>
  <c r="E53"/>
  <c r="E52"/>
  <c r="E51"/>
  <c r="E49"/>
  <c r="E48"/>
  <c r="E47"/>
  <c r="E46"/>
  <c r="E45"/>
  <c r="E44"/>
  <c r="E43"/>
  <c r="E41"/>
  <c r="E40"/>
  <c r="E39"/>
  <c r="E38"/>
  <c r="E37"/>
  <c r="E36"/>
  <c r="E35"/>
  <c r="E26"/>
  <c r="E25"/>
  <c r="E24"/>
  <c r="E22"/>
  <c r="E21"/>
  <c r="E20"/>
  <c r="E19"/>
  <c r="E17"/>
  <c r="E16"/>
  <c r="E15"/>
  <c r="E14"/>
  <c r="E13"/>
  <c r="E11"/>
  <c r="E10"/>
  <c r="E9"/>
  <c r="E8"/>
  <c r="D91"/>
  <c r="C91"/>
  <c r="E91"/>
  <c r="D87"/>
  <c r="C87"/>
  <c r="D82"/>
  <c r="E82" s="1"/>
  <c r="C82"/>
  <c r="D77"/>
  <c r="C77"/>
  <c r="D67"/>
  <c r="C67"/>
  <c r="D59"/>
  <c r="C59"/>
  <c r="E59"/>
  <c r="D55"/>
  <c r="C55"/>
  <c r="E55" s="1"/>
  <c r="D50"/>
  <c r="C50"/>
  <c r="E50"/>
  <c r="D42"/>
  <c r="C42"/>
  <c r="D34"/>
  <c r="E34" s="1"/>
  <c r="C34"/>
  <c r="D23"/>
  <c r="C23"/>
  <c r="D18"/>
  <c r="E18" s="1"/>
  <c r="C18"/>
  <c r="D12"/>
  <c r="C12"/>
  <c r="D7"/>
  <c r="D6" s="1"/>
  <c r="E6" s="1"/>
  <c r="C7"/>
  <c r="C6"/>
  <c r="G44" i="7"/>
  <c r="E78"/>
  <c r="G78" s="1"/>
  <c r="E33"/>
  <c r="E32" s="1"/>
  <c r="G57"/>
  <c r="G52"/>
  <c r="G36"/>
  <c r="E8"/>
  <c r="D33"/>
  <c r="D32" s="1"/>
  <c r="D8"/>
  <c r="D72" s="1"/>
  <c r="D76" s="1"/>
  <c r="F33"/>
  <c r="D76" i="5"/>
  <c r="D31"/>
  <c r="D30" s="1"/>
  <c r="G33" i="7"/>
  <c r="F32"/>
  <c r="H13" i="8" l="1"/>
  <c r="E46"/>
  <c r="G46" s="1"/>
  <c r="E7" i="5"/>
  <c r="G14" i="7"/>
  <c r="E12" i="5"/>
  <c r="E23"/>
  <c r="E42"/>
  <c r="E67"/>
  <c r="E77"/>
  <c r="E87"/>
  <c r="D70"/>
  <c r="H30"/>
  <c r="E72" i="7"/>
  <c r="E76" s="1"/>
  <c r="G32"/>
  <c r="F8"/>
  <c r="G9"/>
  <c r="C76" i="5"/>
  <c r="E76" s="1"/>
  <c r="C31"/>
  <c r="C30" s="1"/>
  <c r="C70" s="1"/>
  <c r="C74" s="1"/>
  <c r="F72" i="7" l="1"/>
  <c r="G8"/>
  <c r="E30" i="5"/>
  <c r="D74"/>
  <c r="E74" s="1"/>
  <c r="E70"/>
  <c r="E31"/>
  <c r="G72" i="7" l="1"/>
  <c r="F76"/>
  <c r="G76" s="1"/>
</calcChain>
</file>

<file path=xl/sharedStrings.xml><?xml version="1.0" encoding="utf-8"?>
<sst xmlns="http://schemas.openxmlformats.org/spreadsheetml/2006/main" count="548" uniqueCount="228">
  <si>
    <t>1. Koncerty</t>
  </si>
  <si>
    <t>Lp.</t>
  </si>
  <si>
    <t>Wyszczególnienie</t>
  </si>
  <si>
    <t>I.</t>
  </si>
  <si>
    <t>Przychody ogółem</t>
  </si>
  <si>
    <t xml:space="preserve"> 1.</t>
  </si>
  <si>
    <t>Przychody własne</t>
  </si>
  <si>
    <t/>
  </si>
  <si>
    <t>przychody z prowadzonej działalności</t>
  </si>
  <si>
    <t>sprzedaż składników majątku ruchomego</t>
  </si>
  <si>
    <t>najem i dzierżawa składników majątkowych</t>
  </si>
  <si>
    <t>pozostałe przychody własne</t>
  </si>
  <si>
    <t xml:space="preserve"> 2.</t>
  </si>
  <si>
    <t>Dotacja z budżetu Miasta na działalność bieżącą</t>
  </si>
  <si>
    <t>środki własne Miasta - dotacja celowa</t>
  </si>
  <si>
    <t>środki własne Miasta - dotacja podmiotowa</t>
  </si>
  <si>
    <t>środki finansowe Ministra Kultury</t>
  </si>
  <si>
    <t>środki z funduszy międzynarodowych</t>
  </si>
  <si>
    <t>VAT podlegający zwrotowi (-)</t>
  </si>
  <si>
    <t xml:space="preserve"> 3.</t>
  </si>
  <si>
    <t>Dotacja z budżetu Województwa na działalność bieżącą</t>
  </si>
  <si>
    <t>środki własne Województwa</t>
  </si>
  <si>
    <t xml:space="preserve"> 4.</t>
  </si>
  <si>
    <t>Środki otrzymane bezpośrednio przez Instytucję</t>
  </si>
  <si>
    <t>środki z funduszy miedzynarodowych</t>
  </si>
  <si>
    <t xml:space="preserve"> 5.</t>
  </si>
  <si>
    <t>Środki finansowe otrzymane od osób fizycznych i prawnych</t>
  </si>
  <si>
    <t xml:space="preserve"> 6.</t>
  </si>
  <si>
    <t>Przychody finansowe</t>
  </si>
  <si>
    <t xml:space="preserve"> 7.</t>
  </si>
  <si>
    <t>Inne źródła</t>
  </si>
  <si>
    <t>II.</t>
  </si>
  <si>
    <t>Koszty ogółem</t>
  </si>
  <si>
    <t>Koszty wg rodzaju</t>
  </si>
  <si>
    <t>amortyzacja</t>
  </si>
  <si>
    <t>zużycie materiałów i energii</t>
  </si>
  <si>
    <t>usługi obce</t>
  </si>
  <si>
    <t>remonty</t>
  </si>
  <si>
    <t>transport</t>
  </si>
  <si>
    <t>poligrafia, plakatowanie i reklama</t>
  </si>
  <si>
    <t>opłaty pocztowe i telekomunikacyjne</t>
  </si>
  <si>
    <t>czynsze</t>
  </si>
  <si>
    <t>usługi artystyczne</t>
  </si>
  <si>
    <t>pozostałe usługi</t>
  </si>
  <si>
    <t>podatki i opłaty</t>
  </si>
  <si>
    <t>podatek od nieruchomości</t>
  </si>
  <si>
    <t>podatek od śr. transportowych</t>
  </si>
  <si>
    <t>ubezpieczenia majątkowe</t>
  </si>
  <si>
    <t>podatek VAT</t>
  </si>
  <si>
    <t>PFRON</t>
  </si>
  <si>
    <t>tantiemy</t>
  </si>
  <si>
    <t>pozostałe</t>
  </si>
  <si>
    <t>wynagrodzenia</t>
  </si>
  <si>
    <t>osobowe</t>
  </si>
  <si>
    <t>honoraria własnych pracowników</t>
  </si>
  <si>
    <t>honoraria doangażowanych</t>
  </si>
  <si>
    <t>wynagrodzenia bezosobowe, prowizje</t>
  </si>
  <si>
    <t>ubezpieczenia społeczne i inne świadczenia</t>
  </si>
  <si>
    <t>składki naliczane od wynagrodzeń</t>
  </si>
  <si>
    <t>Zakładowy Fundusz Świadczeń Socjalnych</t>
  </si>
  <si>
    <t>inne koszty rodzajowe</t>
  </si>
  <si>
    <t>podróże służbowe</t>
  </si>
  <si>
    <t>wartość sprzedanych towarów i materiałów</t>
  </si>
  <si>
    <t>Pozostałe koszty operacyjne</t>
  </si>
  <si>
    <t>Koszty finansowe</t>
  </si>
  <si>
    <t>płatności odsetkowe wynikające z zaciągniętych zobowiązań</t>
  </si>
  <si>
    <t>pozostałe koszty finansowe</t>
  </si>
  <si>
    <t>III.</t>
  </si>
  <si>
    <t>Wynik zdarzeń nadzwyczajnych</t>
  </si>
  <si>
    <t xml:space="preserve"> </t>
  </si>
  <si>
    <t>zyski nadzwyczajne</t>
  </si>
  <si>
    <t>straty nadzwyczajne</t>
  </si>
  <si>
    <t>IV.</t>
  </si>
  <si>
    <t>Wynik brutto
(poz. I. - poz. II. +/- poz. III.)</t>
  </si>
  <si>
    <t>V.</t>
  </si>
  <si>
    <t>Podatek dochodowy od osób prawnych</t>
  </si>
  <si>
    <t>VI.</t>
  </si>
  <si>
    <t>Wynik netto
(poz. IV. - poz. V.)</t>
  </si>
  <si>
    <t>VII.</t>
  </si>
  <si>
    <t>Środki na działalność inwestycyjną</t>
  </si>
  <si>
    <t>Dotacja z budżetu Miasta</t>
  </si>
  <si>
    <t>środki własne Miasta</t>
  </si>
  <si>
    <t>Dotacja z budżetu Województwa</t>
  </si>
  <si>
    <t>VIII.</t>
  </si>
  <si>
    <t>Nakłady* na inwestycje i zakupy inwestycyjne oraz nabycie wartości niematerialnych i prawnych</t>
  </si>
  <si>
    <t>*Wartość netto powiększona o część kwoty VAT obliczonej według wskaźnika proporcji</t>
  </si>
  <si>
    <t>IX.</t>
  </si>
  <si>
    <t>Dane uzupełniające na koniec okresu (bez ZFŚŚ)</t>
  </si>
  <si>
    <t>środki pieniężne:</t>
  </si>
  <si>
    <t xml:space="preserve">     należności, w tym:</t>
  </si>
  <si>
    <t xml:space="preserve">             wymagalne</t>
  </si>
  <si>
    <t xml:space="preserve">     zobowiązania, w tym:</t>
  </si>
  <si>
    <t>Wykonanie na dzień 31.12.2011 r.</t>
  </si>
  <si>
    <t>Wykonanie na dzień 31.12.2012 r.</t>
  </si>
  <si>
    <t>Wykonanie na dzień 31.12.2012 r. wraz z częścią merytoryczną</t>
  </si>
  <si>
    <t>2. Wystawy, wernisaże</t>
  </si>
  <si>
    <t>3. Spotkania, wykłady</t>
  </si>
  <si>
    <t>4. Spektakle</t>
  </si>
  <si>
    <t>5. Projekcje filmowe</t>
  </si>
  <si>
    <t>6. Warsztaty</t>
  </si>
  <si>
    <t>7. Inne formy działalności</t>
  </si>
  <si>
    <t xml:space="preserve">Dynamika  (4:2)   </t>
  </si>
  <si>
    <t>Dynamika   (5:3)</t>
  </si>
  <si>
    <t>Ogółem:</t>
  </si>
  <si>
    <t>Razem kol. 2:</t>
  </si>
  <si>
    <t>Razem kol. 1:</t>
  </si>
  <si>
    <t>Razem kol. 3:</t>
  </si>
  <si>
    <t>Razem kol. 4:</t>
  </si>
  <si>
    <t>Razem kol. 5:</t>
  </si>
  <si>
    <t>Razem kol. 6:</t>
  </si>
  <si>
    <t>Razem kol. 7:</t>
  </si>
  <si>
    <t>Dynamika     (4:3)</t>
  </si>
  <si>
    <t>Plan po zmianach na dzień  31.12.2012 r.</t>
  </si>
  <si>
    <t>Podpis Dyrektora Instytucji</t>
  </si>
  <si>
    <t>Weryfikacja materiału przez jednostkę nadrzędną:</t>
  </si>
  <si>
    <t>Podpis Dysponenta</t>
  </si>
  <si>
    <t>Podpis resortowego Prezydenta</t>
  </si>
  <si>
    <t>1</t>
  </si>
  <si>
    <t>2</t>
  </si>
  <si>
    <t>3</t>
  </si>
  <si>
    <t>4</t>
  </si>
  <si>
    <t xml:space="preserve"> - nagrody jubileuszowe</t>
  </si>
  <si>
    <t>Data i podpis Głównego Księgowego, nr tel.</t>
  </si>
  <si>
    <t>Data i podpis Głównego Księgowego.</t>
  </si>
  <si>
    <t>Data i podpis Głównego Księgowego</t>
  </si>
  <si>
    <t>Liczba widzów (uczestników)</t>
  </si>
  <si>
    <t>Część opisowa z wykonania planu finansowego za rok 2012 Ośrodka Teatralnego Kana</t>
  </si>
  <si>
    <t>Działalność merytoryczna Ośrodka Teatralnego Kana za okres od 01 stycznia 2012 r. - 31 grudnia 2012 r.</t>
  </si>
  <si>
    <t xml:space="preserve">* Rodzaje działalności - istnieje możliwość zmiany nazw wydarzeń artystycznych w zależności od prowadzonej działalności </t>
  </si>
  <si>
    <t>Rodzaj działności*</t>
  </si>
  <si>
    <t>………………………………………………………………………………..</t>
  </si>
  <si>
    <t>………………………………………………………………………………</t>
  </si>
  <si>
    <t>Liczba**</t>
  </si>
  <si>
    <t>** Liczba - wpisujemy jednorazowe wydarzenia, w przypadku wydarzeń cyklicznych, powtarzających się - sumujemy</t>
  </si>
  <si>
    <t>Instytucja kultury: Ośrodek Teatralny Kana</t>
  </si>
  <si>
    <t>Dział 921   Rozdział 92109</t>
  </si>
  <si>
    <t>Plan na dzień 01.01.2012 r.</t>
  </si>
  <si>
    <t>Wykonanie planu na dzień 31.12.2012 r.</t>
  </si>
  <si>
    <t>Dynamika (5:4)</t>
  </si>
  <si>
    <t>Część opisowa do wykonania planu finansowego za rok 2012</t>
  </si>
  <si>
    <t>Część opisowa - merytoryczna do wykonanie planu finansowego za rok 2012</t>
  </si>
  <si>
    <t>……………………………………………………………………………..</t>
  </si>
  <si>
    <t>…………………………………………………………………………….</t>
  </si>
  <si>
    <t>……………………………………………………………………………</t>
  </si>
  <si>
    <t xml:space="preserve">              Sprawozdanie z wykonania planu finasowego na dzien 31 grudnia 2012 r.        </t>
  </si>
  <si>
    <t>Nazwa Instytucji</t>
  </si>
  <si>
    <t>SPRAWOZDANIE Z WYKONANIA PLANU FINANSOWEGO                                                                                                         ZA ROK 2012  R.</t>
  </si>
  <si>
    <t xml:space="preserve">ZATRUDNIENIE  I  WYNAGRODZENIA    </t>
  </si>
  <si>
    <t>Plan na dzień 01.01.2012r.</t>
  </si>
  <si>
    <t>Plan po zmianach na dzień 31.12.2012.</t>
  </si>
  <si>
    <t>Wykonanie            na dzień 31.12.2012 r.</t>
  </si>
  <si>
    <t>Uwagi</t>
  </si>
  <si>
    <t xml:space="preserve">średnioroczne </t>
  </si>
  <si>
    <t>za 2009 r.</t>
  </si>
  <si>
    <t>I</t>
  </si>
  <si>
    <t>Zatrudnienie ( etaty )</t>
  </si>
  <si>
    <t>Data i kwota podwyżki (średnia na 1 etat)</t>
  </si>
  <si>
    <t>miesiąc:</t>
  </si>
  <si>
    <t>II</t>
  </si>
  <si>
    <t>Wynagrodzenie angażowe pracowników
 (w złotych/ etat / miesiąc)</t>
  </si>
  <si>
    <t>kwota:</t>
  </si>
  <si>
    <t xml:space="preserve">Pozostałe składniki wynagrodzeń osobowych pracowników wynikające ze stosunku pracy </t>
  </si>
  <si>
    <t xml:space="preserve"> - odprawy emerytalne i inne</t>
  </si>
  <si>
    <t xml:space="preserve"> - nagrody uznaniowe, premie</t>
  </si>
  <si>
    <t xml:space="preserve"> - pozostałe (wymienić)</t>
  </si>
  <si>
    <t>Podpis Głównego Księgowego, nr tel.</t>
  </si>
  <si>
    <t>Podpis Dyrektora Instytucji:</t>
  </si>
  <si>
    <t>Podpis resortowego Prezydenta:</t>
  </si>
  <si>
    <t>Ośrodek Teatralny Kana</t>
  </si>
  <si>
    <t>ujęto przychody ze sprzedazy biletów na wydarzenia realizowane przez ośrodek w wys. 11 058 oraz pozostałe  przychody ze sprzedazy usług w tym  promocyjnych w wys 8767</t>
  </si>
  <si>
    <t>kwota odzwierciedla przychody z najmu Sali teatralnej oraz cześci na prowadzenie działaności gospodarczej</t>
  </si>
  <si>
    <t>pozostale przychody własne to przychody z tytulu wykorztsanie telefonów słuzbowych, oraz pozostale przychody ze sprzedaży</t>
  </si>
  <si>
    <t>dotacja podmiotowa ze środków Miasta została w całości otrzymana i wykorzystana zgodnie z planem</t>
  </si>
  <si>
    <t>zwrócony podatek VAT na podsatwie rozliczenia dotacji celowej na realizacje zadania pn "Festiwal Spoiwa Kultury"</t>
  </si>
  <si>
    <t>dotacja podmiotowa ze środków Urzędu Marszałkowskiego została w całości otrzymana i wykorzystana zgodnie z planem</t>
  </si>
  <si>
    <t>w toku 2012 roku ośrodek teatralny Kana pozyskał dotacje celowe: 179 000 zł na realizację zadania pn. "Festiwal Spoiwa Kultury", 33 116 zł na realizacje zadania pn. "Ćwiczenia z zapisywania świata" i 25000 zł na realizację zadania pn. "Wokół tradycji 2012"</t>
  </si>
  <si>
    <t>podatek vat do zwrotu Ministerstwu Kultury na podstawie rozliczenia dotacji celowych: 232 zł z realizacji zadania pn. "Festiwal Spoiwa Kultury" i 189 zł z realizacji zadania pn. "Wokół tradycji"</t>
  </si>
  <si>
    <t>przychody finansowe to głównie dodatnie różnice kursowe, 20% przychodów finansowych to odsetki za nieterminowe regulowanie nalezności</t>
  </si>
  <si>
    <t>amortyzacja odzwierciedla odpisy umorzeniowe od posiadanych środków trwałych i przeprowadzonych do tej pory inwestycji, amortyzacja jednorazowa nabytych w 2012 roku środków na wyposażenie wynosi 3829 zł</t>
  </si>
  <si>
    <t>zużycie energii w 2012 roku wyniosło25 832, w tym 22% kosztów dotyczy bezpośrednio realizacji festiwalu Spoiwa Kultury (dodatkowe przyłącza energetyczne).70 % wartości zużycia mteriałów bezpośrednio dotyczy realizowanych w 2012 roku zada, w tym 52% kosztów na realizacje "Festiwalu Spoiwa Kultury"i 37% na realizację festiwalu dokumentArt.</t>
  </si>
  <si>
    <t>95% wykazanych kosztów dotyczy realizacji "Festiwalu Spoiwa Kultury", pozostała wielkość dotyczy realizacji projektów "OfenessBerlin w Szczecinie", "OKNO" oraz "Ćwiczenia z zapisywania świata"</t>
  </si>
  <si>
    <t>przedstawione koszty promocji dotyczą comiesięcznej reklamy wszystkich wydarzeń realizowanych przez ośrodek, przy czym 35% kosztów można bezpośrednio  odnieść do realizacji Festiwalu Spoiwa Kultury, a 30% na potrzeby promocji Festiwalu dokumentArt.</t>
  </si>
  <si>
    <t>dotyczą wszystkich opłat na potrzeby bieżące ośrodka i realizacji zadań, w tym koszty połączeń słżbowych telefonów komórkowych.</t>
  </si>
  <si>
    <t>dotyczą tylko kosztów najmu poieszczeń, w których ośrodek prowadzi swoją działalność statutową</t>
  </si>
  <si>
    <t>koszty bezpośrednio związane z realizacja zadań statutowych, w tym : 66% na potrzeby realizacji Festiwalu Spoiwa Kultury, 26% na potrzeby realizacji projektu PKNO 2012, i po 4% na realizację "OffenessBerlin w Szczecinie" i "Scena równoległa"</t>
  </si>
  <si>
    <t>pozostałe usługi obce to koszty związane z bieżacym utrzymaniem i funkcjonowaniem ośrodka (23% poziomu kosztów do których nalezą m.in. wywóz nieczystości, obsługa prawna, usługi bankowe, koszty przeglądów, napraw etc.) i koszty związane bezpośrednio z realizacją zadań statutowych: takie jak najem i obsługa sprzętu akustycznego i oświetleniowego, koszty tłumaczeń, zakwaterowanie i wyżwienie.</t>
  </si>
  <si>
    <t>podatek za 2012 rok za wynajmowany przez ośrodek lokal</t>
  </si>
  <si>
    <t>częśc podatku VAT naliczonego, która z godnie z obowiazującymi przepisami nie może zostać odliczona od podatku naleznego</t>
  </si>
  <si>
    <t>opłaty za udostępnienie pasa drogowego na potrzeby realizacji "Festiwalu Spoiwa Kultury"</t>
  </si>
  <si>
    <t>roczne wynagrodzenie angażowe dla 14 osób zatrudnionych na 13 etatów wraz z roczną nagroda dla dyrektora ośrodka i premiami uznaniowymi</t>
  </si>
  <si>
    <t>koszty bezpośrednio zwiazane z realizacją zadań, w tym 38% wynagrodzenia za usługi artystyczne wypłacone osobom fizycznym na podstawie umów cywilnoprawnych i 44% wynagrtodzenia bezosobowe wypłacone na potrzeby realizacji projektu "dokumentArt"</t>
  </si>
  <si>
    <t>pochodne wynagrodzeń osobowych oraz cześci wynagrodzeń bezosobowych</t>
  </si>
  <si>
    <t>podstawowy odpis na 2012 rok</t>
  </si>
  <si>
    <t>52% wykazanej wieklośc kosztów dotyczy podrózy służbowych odbytych na potrzeby realizacji projektu Festiwal filmowy dokumentArt", pozostała wielkość dotyczy kosztów podróży na potrzeby realizacji Festiwalu spoiwa kultury, projektu OfenessBerlin w szczecinie oraz "Ćwiczenia z zapisywania świata"</t>
  </si>
  <si>
    <t xml:space="preserve">pozostałe koszty rodzajowe zawierają w sobie koszty niezbędnych szkoleń (np.. Bhp), koszty dozoru technicznego, obowiazkowych ubezpieczeń na potrzeby realizacji Festiwalu Spoiwa Kultury , zakupu materiałów dydaktycznych, aktualizacji oprogramowania księgowo - finansowego </t>
  </si>
  <si>
    <t>ujemne róznice kursowe</t>
  </si>
  <si>
    <t xml:space="preserve">przede wszystkim roczna korekta podatku VAT obliczanego na podstawie proporcji </t>
  </si>
  <si>
    <t>dotacja celowa w związku z zakończeniem prac inwestycynjo-modernizacyjnych i przyjęciem ich do użytkowania w 2012 roku</t>
  </si>
  <si>
    <t>należny Gminie Miasto Szczecin zwrot podatku VAT z tytułu finansowania inwestycji</t>
  </si>
  <si>
    <t>dotacja celowa na zadania inwestycyjne "Zewnętrzena kompozycja Teatru Kana"</t>
  </si>
  <si>
    <t>należny Urzędowi Marszałkowskiemu Województwa Zachodniopomorskiego zwrot podatku VAT z tytułu finansowania inwestycji</t>
  </si>
  <si>
    <t xml:space="preserve">w planie finansowym omyłkowo podano wartość brutto planowanych w 2012 roku nakładów inwestycyjnych, stąd odchylenia od realizacji planu. </t>
  </si>
  <si>
    <t>środki pienięzna na rachunku bankowym i w kasie</t>
  </si>
  <si>
    <t>główny udział w należnościach stanowią nalezności od Urzedu Skarbowego z tytułu podatku VAT poniesionego na potrzeby inwestycji( 146 417 zł)</t>
  </si>
  <si>
    <t>w wielkości zobowiązań poza zobowiązaniami z tytułu dostaw i usług na poziomie 11 800 uwzględniono zobowiązania wobec Gminy Miasto Szczecin oraz Urzędu Marszałkowskiego z tytułu podatku VAT zapłaconego w toku realizacji inwestycji w latach 2010-2012.</t>
  </si>
  <si>
    <t>W toku inwentaryzacj i uzgadniania sald kont otrzymano od kontrahenta T.P. S.A. brakujący dokument, co spowodowało powstanie zobowiązania wymagalnego na dzien 31.12.2012 roku</t>
  </si>
  <si>
    <t>uwzględniono refundacje kosztów z Europejskiego Funduszu Rozwoju Regionalnego w wys 65 483 z tytułu realizacji zadania "festiwal filmowy dokumentArt" w 2011 roku oraz środki otrzymane z Fundacji Współpracy Polsko - Niemieckiej na realizacje zadania pn "OffenesBerlin w Szczecinie 2012" oraz tę cześć dotacji inwestycyjnej która zgodnie z ustawą o rachunkowości powięszka wartość przychodów proporcjonalnie do odpisów amortyzacyjnych dokonanej inwestycji</t>
  </si>
  <si>
    <t xml:space="preserve">wśród dotacji celowych uwzględniono: 120 000 zł na realizację zadania pn "Spoiwa Kultury oraz 26 150 zł na realizację zadania "Festiwal filmowy dokumentArt - przekraczenie grac" </t>
  </si>
  <si>
    <t xml:space="preserve">Koncert zespołu „Caci Vorba” w dniu 27.01                                        Koncert zespołu „Krejzi Lokomotiv” w dniu 3.02                                     Akcja odczytywania zapisków z podróży – recital w dniu  15.03         Koncert zespołu „Relanium” w dniu 16.03                                           Koncert zespołu „K600” w dniu 16.03                                                 Koncert zespołu „Karpaty Magiczne” w dniu 17.03                             Koncert Willema Schulza w dniu 18.03                                                   Koncert Tomasz Licak/Radek Wośko Quartet w dniu 25.03                   Koncerty zespołu „Kapela Brodów” w dniu 3.04 i 4.04                          Koncert Ani Choying Drolma w dniu 8.05                                                Koncert zespołu „Buda Folk Band” w dniu 11.05                                    Koncert zespołu „String” w dniu 27.06                                                    Koncert zespołu „xTrue Naturex” w dniu 12.07                           Koncerty Adama Struga w dniach 2 i 3.11                                             Koncert DJ Jerry w dniu 3.11                                                     Koncert zespołu „Mosaic” w dniu 18.11                                                 Koncert zespołu „Zombie, Kuncfot &amp; Porek” w dniu 30.11                     Koncerty jam session Tomka Licaka „Jazz po godzinach” w dniach 6.11, 13.11, 20.11, 27.11, 4.12, 11.12, 18.12, 25.12                                                                                                 Koncert zespołu „Sort of Soul: Benny &amp; Jerry” w dniu 21.12                                                                   </t>
  </si>
  <si>
    <t>W ramach festiwalu "Spoiwa Kultury 2012" w dniach od 04.07.-08.07.2012 r.                                                                                           - Koncert zespołu "Ślina na Pomorzu" w dniu 4.07,                                - Koncert zespolu "Schola Węgajty" w dniu 5.07,                                  - Koncert zespołu „Oreka TX” w dniu 5.07,                                            - Koncert zespołu „Casletila” w dniu 6.07,                                              - Koncert zespołu „Tartit” w dniu 6.07,                                                   - Koncert zespołu „Berlin-Warszawa Express” w dniu 7.07,                 - Koncert zespołu „Tenores di Bitti” w dniu 7.07,                                    - Koncert zespołu „Babu Król” w dniu 7.07,                                            - Koncert zespołu „Babu Dance Mission” w dniu 7.07,</t>
  </si>
  <si>
    <t>W ramach „Spotkania Teatralne OKNO”                                                   Koncert zespołu „Tempvs Fvgit”</t>
  </si>
  <si>
    <t xml:space="preserve">W ramach festiwalu „Kontrapunkt”                                                 Koncert zespołu „Einar Stray” w dniu 14.04                                      Koncert zespołu „Pinkunoizu” w dniach 15 i 16.04                         Koncert zespołu „Chorzy na Odrę” w dniu 15.04                              Koncert zespołu „Ruke” w dniu 16.04                                                 Koncert zespołu „Defus” w dniu 18.04                                               Koncert zespołu „Krejzi Lokomotiv” w dniu 19.04                               Koncert zespołu „Flór” w dniu 19.04                                                   Koncert zespołu „Joanna and the Forests” w dniu 21.04                       </t>
  </si>
  <si>
    <t>W ramach festiwalu „Akustyczeń”                                               Koncert zespołu „Disparates” w dniu 19.01                                         Koncert zespołu „Karbido” w dniu 20.01                                             Koncert zespołu „Daga Dana” w dniu 21.01</t>
  </si>
  <si>
    <t>Wszystkich w zeszłym roku</t>
  </si>
  <si>
    <t xml:space="preserve">„Sekwencja miejsc” – wystawa fotografii Marka Ostrowskiego, 
„Widzimy więcej” – charytatywna wystawa fotograficzna uczniów ZSO nr 6, 
„Gagarin in Afrika” – wernisaż wystawy fotografii Franka Wiemeyera,
„Przypadek: Eden” – wystawa fotografii Ewy Ciechanowskiej, 
„Łódź” – instalacja w przestrzeni miejskiej Benjamin Verdonck, 
Ryszard Grzyb – “Park Młodych”,
Wystawa plakatów Agnieszki Dajczak (Akademia Sztuki),  „Mix Posters” - prace studentów Lexa Drewinskiego, 
„Plakatowanie”- wystawa Witolda Gawłowicza </t>
  </si>
  <si>
    <t xml:space="preserve">Spotkanie z twórcami i bohaterami filmów „Tak jest u nas” i „Idylle”,  
Otwarte spotkania – Tandemy językowe (x21)
Paprykarz wspomnień – spotkania z Przemysławem Głową  (x6),
Gender dla średniozaawansowanych – spotkanie literackie,
Czeski Miesiąc w Szczecinie – STiPS: Spotkanie z czeską literaturą / Związek Literatów Polskich, 
Śpiewogra – after party po Konkursie Piosenki Turystycznej i Poezji Śpiewanej „Na szlaku poezji…” </t>
  </si>
  <si>
    <t>W ramach „Ćwiczenia z zapisywania świata”:                        Spotkanie z Lidią Ostałowską x2  Spotkanie z Jackiem Hugo-Baderem x2 Spotkanie z Wojciechem Tochmanem x2 Spotkanie z Agatą Tuszyńską x2</t>
  </si>
  <si>
    <r>
      <t xml:space="preserve">W ramach „Spotkania Teatralne OKNO”                                                  </t>
    </r>
    <r>
      <rPr>
        <sz val="10"/>
        <color indexed="8"/>
        <rFont val="Arial"/>
        <family val="2"/>
        <charset val="1"/>
      </rPr>
      <t xml:space="preserve">Spotkanie z Piotrem Borowskim (x 3: „wyprawa”„dokument”„droga twórcza”) 
Spotkanie z Linneą Happonen i Teatrem Krepsko
Demonstracja pracy Teatru ZAR
Spotkanie z Jarosławem Fretem, dyrektorem Instytutu Jerzego Grotowskiego </t>
    </r>
  </si>
  <si>
    <t>W ramach „OFFenes Berlin”                                                      Spotkanie z Anną Nowicką i Weroniką Pełczyńską
Spotkanie z Leylą Postalcioglu i Benem Blockiem
Spotkanie z Musiktheater bruit!
Spotkanie z Christophe Knoch z ośrodka Mica-Moca</t>
  </si>
  <si>
    <r>
      <t xml:space="preserve">„Lailonia” – spektakl Teatru Kana (x6)
„Niewypowiedziane” – spektakl Teatru Kana (x9)
„Margarete” – pokaz autorski Janusza Turkowskiego (x2)
„Enduring Freedom – spektakl butoh Imre Thormanna
„Moskwa-Pietuszki” – spektakl (x6)
„Ubu Król” - spektakl Teatru Karawana
„RTG – Roland Topor Games” – premiera spektaklu Teatru W Krzywym Zwierciadle
</t>
    </r>
    <r>
      <rPr>
        <sz val="10"/>
        <color indexed="59"/>
        <rFont val="Arial"/>
        <family val="2"/>
        <charset val="1"/>
      </rPr>
      <t xml:space="preserve">„The pinch of white” – spektakl taneczny
„Oj kraju...” – spektakl taneczny 
</t>
    </r>
    <r>
      <rPr>
        <sz val="10"/>
        <rFont val="Arial"/>
        <family val="2"/>
        <charset val="1"/>
      </rPr>
      <t>„Tysiąc kropli, tysiąc kwiatów" – spektakl tańca butoh Atsushi Takenouchi / Hiroko Komiya
„Jestem Czeczenem”</t>
    </r>
    <r>
      <rPr>
        <b/>
        <sz val="10"/>
        <rFont val="Arial"/>
        <family val="2"/>
        <charset val="1"/>
      </rPr>
      <t xml:space="preserve"> </t>
    </r>
    <r>
      <rPr>
        <sz val="10"/>
        <rFont val="Arial"/>
        <family val="2"/>
        <charset val="1"/>
      </rPr>
      <t>– spektakl PWSFTViT w Łodzi                        „Jak być kochaną” –</t>
    </r>
    <r>
      <rPr>
        <b/>
        <sz val="10"/>
        <rFont val="Arial"/>
        <family val="2"/>
        <charset val="1"/>
      </rPr>
      <t xml:space="preserve"> </t>
    </r>
    <r>
      <rPr>
        <sz val="10"/>
        <rFont val="Arial"/>
        <family val="2"/>
        <charset val="1"/>
      </rPr>
      <t xml:space="preserve">spektakl Bałtyckiego Teatru Dramatycznego w Koszalinie </t>
    </r>
  </si>
  <si>
    <t xml:space="preserve">W ramach festiwalu „Spoiwa Kultury”:                                           Teatr Krepsko (Czechy) – The Mad Cup of Tea                              Etxea (Francja) – Exstrada 
Ex Nihilo (Francja) – Trajets de vie i Trajets de ville
Teatr AXE (Rosja) i Teatr Kana - Gap Feeling  
Teatr Krepsko (Czechy) - polish tango for three                        Cantieri Teatrali Koreja (Włochy) - The Passion of the Trojan Women     </t>
  </si>
  <si>
    <t xml:space="preserve">W ramach „Spotkań Teatralnych OKNO”:                                         „Król Kier znów na wylocie” – spektakl Studium Teatralnego         „Linia powrotu” – spektakl Studium Teatralnego                          „Fragile” – spektakl Teatru Krepsko                                               Tryptyk „Ewangelie dzieciństwa” Teatru ZAR x2                   „Remember me” - spektakl  Teatru Sineglossa  </t>
  </si>
  <si>
    <t>W ramach „OFFenes Berlin”:                                                             „Fire is raging in your hair” – spektakl taneczny                             „roof” – spektakl Leyli Postalcioglu 
“myśli-szumi” (es glaubt, es rauscht) – spektakl Musiktheater bruit! x2
“one is almost never” – Elpida Orfanidou
“strangers in a song” – Sybille Polster I Dylan Bandy
“die welt dreiht weiter” – Christopher Schleiff
“oltre il regno” – Carlo Loiudice</t>
  </si>
  <si>
    <t>Wszystkim w zeszłym roku</t>
  </si>
  <si>
    <t>„Dances in the sand” – film Odin Teatret    
„Tak jest u nas” „Idylle” – projekcja filmów
„Echo ciszy” („The Echo of Silence”) – film Teatru Odin 
Pokaz filmu „Zamknięta 5” w reż. Weroniki Fibich i Krzysztofa Saneckiego 
Pokaz filmu „Wybrany” w reż. Weroniki Fibich i Adama Ptaszyńskiego
Nömadak TX (Ostatni nomadzi )
Koniec pieśni” – projekcja filmu</t>
  </si>
  <si>
    <t xml:space="preserve">„Wokół Tradycji” Warsztaty pieśni wielkopostnych
„Wokół Tradycji” Warsztaty pieśni wędrownych lirników 
Warsztaty grupy Tempus Fugit – w ramach festiwalu OKNO 
Warsztaty Butoh i Noguchi Taiso – prowadzenie: Imre Thormann (x3)
Warsztaty dla praktyków z Teatrem Krepsko
Warsztaty dzianiny – Czarna Owca (x12)
„Od aktorstwa do performatyki” – warsztaty teatralne (x12)
„Wybór tematu reportażu” - warsztat reportażowy z Lidią Ostałowską
„Czy i jak pisać o sobie” - warsztat z Jackiem Hugo-Baderem
„By to nie było łatwe do zmycia” – warsztat z Wojciechem Tochmanem
„Spadkobiercy lęku” – warsztat z Agatą Tuszyńską </t>
  </si>
  <si>
    <r>
      <t>Inne rodzaje działalności:                                                 Współorganizacja festiwalu SOFFT
Współorganizacja festiwalu DokumentART
Festiwal Świat na Talerzu 
Pajdokracja czyli Dzieciaki Górą</t>
    </r>
    <r>
      <rPr>
        <b/>
        <sz val="10"/>
        <rFont val="Arial"/>
        <family val="2"/>
        <charset val="1"/>
      </rPr>
      <t xml:space="preserve"> </t>
    </r>
    <r>
      <rPr>
        <sz val="10"/>
        <rFont val="Arial"/>
        <family val="2"/>
        <charset val="1"/>
      </rPr>
      <t>– rodzinne niedziele (x12)
Plantacja – wieczór gier planszowych (x6)</t>
    </r>
  </si>
  <si>
    <t>Wyjazdowe projekty: 
Wiizyta partnerska Teatru Kana u Odin Teatret  - Holstebro / Dania „Lailonia” – spektakl Teatru Kana x4 – Wadowice, Kraków, Racibórz, Frankfurt nad Odrą                                                          „Niewypowiedziane” – spektakl Teatru Kana na XX Alternatywnych Spotkaniach Teatralnych KLAMRA – Toruń                             „Margarete” – spektakl Janka Turkowskiego x4 – Węgorza, Groningen, Antwerpia, Trondheim                                               „Zamknięta 5” – projekcja filmu w reż. Weroniki Fibich i Krzysztofa Saneckiego  - Poznań
„Rysunek z pamięci” – projekt autorski Weroniki Fibich – Łódź
„Moskwa - Pietuszki” – spektakl x6 – Sielpia, Bytów, Świnoujście, Kazimierz Dolny, Poznań, Łódź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</si>
</sst>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10415]#,##0;\-#,##0"/>
  </numFmts>
  <fonts count="40">
    <font>
      <sz val="11"/>
      <color theme="1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Helv"/>
      <charset val="238"/>
    </font>
    <font>
      <sz val="12"/>
      <color indexed="8"/>
      <name val="Helv"/>
      <charset val="238"/>
    </font>
    <font>
      <b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name val="Czcionka tekstu podstawowego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b/>
      <sz val="16"/>
      <color indexed="8"/>
      <name val="Arial CE"/>
      <family val="2"/>
      <charset val="238"/>
    </font>
    <font>
      <b/>
      <sz val="24"/>
      <name val="Arial CE"/>
      <family val="2"/>
      <charset val="238"/>
    </font>
    <font>
      <b/>
      <sz val="20"/>
      <name val="Arial CE"/>
      <charset val="238"/>
    </font>
    <font>
      <b/>
      <sz val="12"/>
      <name val="Arial CE"/>
      <family val="2"/>
      <charset val="238"/>
    </font>
    <font>
      <b/>
      <sz val="12"/>
      <name val="Helv"/>
      <charset val="238"/>
    </font>
    <font>
      <sz val="12"/>
      <color indexed="8"/>
      <name val="Arial CE"/>
      <family val="2"/>
      <charset val="238"/>
    </font>
    <font>
      <sz val="10"/>
      <name val="Arial CE"/>
      <family val="2"/>
      <charset val="238"/>
    </font>
    <font>
      <b/>
      <sz val="2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Czcionka tekstu podstawowego"/>
      <family val="2"/>
      <charset val="238"/>
    </font>
    <font>
      <sz val="12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59"/>
      <name val="Arial"/>
      <family val="2"/>
      <charset val="1"/>
    </font>
    <font>
      <b/>
      <sz val="10"/>
      <name val="Arial"/>
      <family val="2"/>
      <charset val="1"/>
    </font>
    <font>
      <sz val="10"/>
      <color indexed="8"/>
      <name val="Czcionka tekstu podstawowego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22"/>
      </patternFill>
    </fill>
    <fill>
      <patternFill patternType="gray0625">
        <fgColor indexed="9"/>
      </patternFill>
    </fill>
    <fill>
      <patternFill patternType="gray125">
        <fgColor indexed="9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5">
    <xf numFmtId="0" fontId="0" fillId="0" borderId="0"/>
    <xf numFmtId="0" fontId="34" fillId="0" borderId="0"/>
    <xf numFmtId="0" fontId="34" fillId="0" borderId="0"/>
    <xf numFmtId="0" fontId="6" fillId="0" borderId="0"/>
    <xf numFmtId="0" fontId="33" fillId="0" borderId="0"/>
  </cellStyleXfs>
  <cellXfs count="248">
    <xf numFmtId="0" fontId="0" fillId="0" borderId="0" xfId="0"/>
    <xf numFmtId="0" fontId="1" fillId="2" borderId="1" xfId="1" applyNumberFormat="1" applyFont="1" applyFill="1" applyBorder="1" applyAlignment="1">
      <alignment horizontal="right" vertical="center" wrapText="1" readingOrder="1"/>
    </xf>
    <xf numFmtId="0" fontId="1" fillId="2" borderId="2" xfId="1" applyNumberFormat="1" applyFont="1" applyFill="1" applyBorder="1" applyAlignment="1">
      <alignment horizontal="left" vertical="center" wrapText="1" readingOrder="1"/>
    </xf>
    <xf numFmtId="3" fontId="1" fillId="2" borderId="2" xfId="1" applyNumberFormat="1" applyFont="1" applyFill="1" applyBorder="1" applyAlignment="1">
      <alignment horizontal="right" vertical="center" wrapText="1" readingOrder="1"/>
    </xf>
    <xf numFmtId="0" fontId="2" fillId="0" borderId="1" xfId="1" applyNumberFormat="1" applyFont="1" applyFill="1" applyBorder="1" applyAlignment="1">
      <alignment vertical="center" wrapText="1" readingOrder="1"/>
    </xf>
    <xf numFmtId="0" fontId="2" fillId="0" borderId="2" xfId="1" applyNumberFormat="1" applyFont="1" applyFill="1" applyBorder="1" applyAlignment="1">
      <alignment vertical="center" wrapText="1" readingOrder="1"/>
    </xf>
    <xf numFmtId="3" fontId="2" fillId="0" borderId="2" xfId="1" applyNumberFormat="1" applyFont="1" applyFill="1" applyBorder="1" applyAlignment="1" applyProtection="1">
      <alignment vertical="center" wrapText="1" readingOrder="1"/>
      <protection locked="0"/>
    </xf>
    <xf numFmtId="3" fontId="2" fillId="0" borderId="2" xfId="1" applyNumberFormat="1" applyFont="1" applyFill="1" applyBorder="1" applyAlignment="1" applyProtection="1">
      <alignment horizontal="right" vertical="center" wrapText="1" readingOrder="1"/>
      <protection locked="0"/>
    </xf>
    <xf numFmtId="3" fontId="3" fillId="0" borderId="2" xfId="1" applyNumberFormat="1" applyFont="1" applyFill="1" applyBorder="1" applyAlignment="1" applyProtection="1">
      <alignment vertical="center" wrapText="1" readingOrder="1"/>
      <protection locked="0"/>
    </xf>
    <xf numFmtId="3" fontId="1" fillId="2" borderId="2" xfId="1" applyNumberFormat="1" applyFont="1" applyFill="1" applyBorder="1" applyAlignment="1" applyProtection="1">
      <alignment horizontal="left" vertical="center" wrapText="1" readingOrder="1"/>
      <protection locked="0"/>
    </xf>
    <xf numFmtId="3" fontId="1" fillId="2" borderId="2" xfId="1" applyNumberFormat="1" applyFont="1" applyFill="1" applyBorder="1" applyAlignment="1" applyProtection="1">
      <alignment horizontal="right" vertical="center" wrapText="1" readingOrder="1"/>
      <protection locked="0"/>
    </xf>
    <xf numFmtId="0" fontId="1" fillId="3" borderId="1" xfId="1" applyNumberFormat="1" applyFont="1" applyFill="1" applyBorder="1" applyAlignment="1">
      <alignment horizontal="center" vertical="center" wrapText="1" readingOrder="1"/>
    </xf>
    <xf numFmtId="0" fontId="1" fillId="3" borderId="2" xfId="1" applyNumberFormat="1" applyFont="1" applyFill="1" applyBorder="1" applyAlignment="1">
      <alignment horizontal="left" vertical="center" wrapText="1" readingOrder="1"/>
    </xf>
    <xf numFmtId="3" fontId="1" fillId="3" borderId="2" xfId="1" applyNumberFormat="1" applyFont="1" applyFill="1" applyBorder="1" applyAlignment="1">
      <alignment horizontal="right" vertical="center" wrapText="1" readingOrder="1"/>
    </xf>
    <xf numFmtId="0" fontId="2" fillId="2" borderId="1" xfId="1" applyNumberFormat="1" applyFont="1" applyFill="1" applyBorder="1" applyAlignment="1">
      <alignment vertical="center" wrapText="1" readingOrder="1"/>
    </xf>
    <xf numFmtId="0" fontId="1" fillId="2" borderId="2" xfId="1" applyNumberFormat="1" applyFont="1" applyFill="1" applyBorder="1" applyAlignment="1">
      <alignment vertical="center" wrapText="1" readingOrder="1"/>
    </xf>
    <xf numFmtId="3" fontId="1" fillId="2" borderId="2" xfId="1" applyNumberFormat="1" applyFont="1" applyFill="1" applyBorder="1" applyAlignment="1" applyProtection="1">
      <alignment vertical="center" wrapText="1" readingOrder="1"/>
      <protection locked="0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3" fontId="4" fillId="0" borderId="2" xfId="1" applyNumberFormat="1" applyFont="1" applyFill="1" applyBorder="1" applyAlignment="1" applyProtection="1">
      <alignment vertical="center" wrapText="1" readingOrder="1"/>
      <protection locked="0"/>
    </xf>
    <xf numFmtId="0" fontId="1" fillId="0" borderId="2" xfId="1" applyNumberFormat="1" applyFont="1" applyFill="1" applyBorder="1" applyAlignment="1">
      <alignment vertical="center" wrapText="1" readingOrder="1"/>
    </xf>
    <xf numFmtId="0" fontId="1" fillId="0" borderId="1" xfId="1" applyNumberFormat="1" applyFont="1" applyFill="1" applyBorder="1" applyAlignment="1">
      <alignment horizontal="right" vertical="center" wrapText="1" readingOrder="1"/>
    </xf>
    <xf numFmtId="0" fontId="2" fillId="0" borderId="2" xfId="1" applyNumberFormat="1" applyFont="1" applyFill="1" applyBorder="1" applyAlignment="1">
      <alignment horizontal="left" vertical="center" wrapText="1" readingOrder="1"/>
    </xf>
    <xf numFmtId="3" fontId="2" fillId="0" borderId="2" xfId="1" applyNumberFormat="1" applyFont="1" applyFill="1" applyBorder="1" applyAlignment="1" applyProtection="1">
      <alignment horizontal="left" vertical="center" wrapText="1" readingOrder="1"/>
      <protection locked="0"/>
    </xf>
    <xf numFmtId="0" fontId="1" fillId="0" borderId="1" xfId="1" applyNumberFormat="1" applyFont="1" applyFill="1" applyBorder="1" applyAlignment="1">
      <alignment horizontal="center" vertical="center" wrapText="1" readingOrder="1"/>
    </xf>
    <xf numFmtId="0" fontId="1" fillId="0" borderId="2" xfId="1" applyNumberFormat="1" applyFont="1" applyFill="1" applyBorder="1" applyAlignment="1">
      <alignment horizontal="left" vertical="center" wrapText="1" readingOrder="1"/>
    </xf>
    <xf numFmtId="3" fontId="1" fillId="0" borderId="2" xfId="1" applyNumberFormat="1" applyFont="1" applyFill="1" applyBorder="1" applyAlignment="1">
      <alignment horizontal="left" vertical="center" wrapText="1" readingOrder="1"/>
    </xf>
    <xf numFmtId="3" fontId="1" fillId="3" borderId="2" xfId="1" applyNumberFormat="1" applyFont="1" applyFill="1" applyBorder="1" applyAlignment="1" applyProtection="1">
      <alignment horizontal="left" vertical="center" wrapText="1" readingOrder="1"/>
      <protection locked="0"/>
    </xf>
    <xf numFmtId="3" fontId="1" fillId="3" borderId="2" xfId="1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1" applyNumberFormat="1" applyFont="1" applyFill="1" applyBorder="1" applyAlignment="1">
      <alignment horizontal="right" vertical="center" wrapText="1" readingOrder="1"/>
    </xf>
    <xf numFmtId="3" fontId="2" fillId="0" borderId="2" xfId="1" applyNumberFormat="1" applyFont="1" applyFill="1" applyBorder="1" applyAlignment="1">
      <alignment horizontal="left" vertical="center" wrapText="1" readingOrder="1"/>
    </xf>
    <xf numFmtId="0" fontId="1" fillId="4" borderId="1" xfId="1" applyNumberFormat="1" applyFont="1" applyFill="1" applyBorder="1" applyAlignment="1">
      <alignment horizontal="center" vertical="center" wrapText="1" readingOrder="1"/>
    </xf>
    <xf numFmtId="0" fontId="1" fillId="4" borderId="2" xfId="1" applyNumberFormat="1" applyFont="1" applyFill="1" applyBorder="1" applyAlignment="1">
      <alignment horizontal="left" vertical="center" wrapText="1" readingOrder="1"/>
    </xf>
    <xf numFmtId="3" fontId="2" fillId="4" borderId="2" xfId="1" applyNumberFormat="1" applyFont="1" applyFill="1" applyBorder="1" applyAlignment="1" applyProtection="1">
      <alignment horizontal="left" vertical="center" wrapText="1" readingOrder="1"/>
      <protection locked="0"/>
    </xf>
    <xf numFmtId="0" fontId="1" fillId="0" borderId="1" xfId="1" applyNumberFormat="1" applyFont="1" applyFill="1" applyBorder="1" applyAlignment="1">
      <alignment horizontal="right" vertical="top" wrapText="1" readingOrder="1"/>
    </xf>
    <xf numFmtId="0" fontId="2" fillId="0" borderId="2" xfId="1" applyNumberFormat="1" applyFont="1" applyFill="1" applyBorder="1" applyAlignment="1">
      <alignment horizontal="left" vertical="top" wrapText="1" readingOrder="1"/>
    </xf>
    <xf numFmtId="0" fontId="1" fillId="0" borderId="2" xfId="1" applyNumberFormat="1" applyFont="1" applyFill="1" applyBorder="1" applyAlignment="1">
      <alignment horizontal="right" vertical="top" wrapText="1" readingOrder="1"/>
    </xf>
    <xf numFmtId="0" fontId="4" fillId="0" borderId="1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4" xfId="2" applyFont="1" applyFill="1" applyBorder="1"/>
    <xf numFmtId="0" fontId="4" fillId="0" borderId="2" xfId="2" applyFont="1" applyFill="1" applyBorder="1" applyAlignment="1">
      <alignment horizontal="right"/>
    </xf>
    <xf numFmtId="0" fontId="4" fillId="0" borderId="4" xfId="2" applyFont="1" applyFill="1" applyBorder="1" applyAlignment="1">
      <alignment horizontal="right"/>
    </xf>
    <xf numFmtId="0" fontId="2" fillId="0" borderId="5" xfId="1" applyNumberFormat="1" applyFont="1" applyFill="1" applyBorder="1" applyAlignment="1">
      <alignment horizontal="center" vertical="center" wrapText="1" readingOrder="1"/>
    </xf>
    <xf numFmtId="0" fontId="2" fillId="0" borderId="6" xfId="1" applyNumberFormat="1" applyFont="1" applyFill="1" applyBorder="1" applyAlignment="1">
      <alignment horizontal="center" vertical="center" wrapText="1" readingOrder="1"/>
    </xf>
    <xf numFmtId="0" fontId="2" fillId="0" borderId="7" xfId="1" applyNumberFormat="1" applyFont="1" applyFill="1" applyBorder="1" applyAlignment="1">
      <alignment horizontal="center" vertical="center" wrapText="1" readingOrder="1"/>
    </xf>
    <xf numFmtId="49" fontId="1" fillId="3" borderId="8" xfId="1" applyNumberFormat="1" applyFont="1" applyFill="1" applyBorder="1" applyAlignment="1">
      <alignment horizontal="right" vertical="center" wrapText="1" readingOrder="1"/>
    </xf>
    <xf numFmtId="49" fontId="1" fillId="2" borderId="8" xfId="1" applyNumberFormat="1" applyFont="1" applyFill="1" applyBorder="1" applyAlignment="1">
      <alignment horizontal="right" vertical="center" wrapText="1" readingOrder="1"/>
    </xf>
    <xf numFmtId="49" fontId="2" fillId="0" borderId="8" xfId="1" applyNumberFormat="1" applyFont="1" applyFill="1" applyBorder="1" applyAlignment="1" applyProtection="1">
      <alignment horizontal="right" vertical="center" wrapText="1" readingOrder="1"/>
      <protection locked="0"/>
    </xf>
    <xf numFmtId="49" fontId="1" fillId="2" borderId="8" xfId="1" applyNumberFormat="1" applyFont="1" applyFill="1" applyBorder="1" applyAlignment="1" applyProtection="1">
      <alignment horizontal="right" vertical="center" wrapText="1" readingOrder="1"/>
      <protection locked="0"/>
    </xf>
    <xf numFmtId="49" fontId="1" fillId="0" borderId="8" xfId="1" applyNumberFormat="1" applyFont="1" applyFill="1" applyBorder="1" applyAlignment="1">
      <alignment horizontal="right" vertical="center" wrapText="1" readingOrder="1"/>
    </xf>
    <xf numFmtId="49" fontId="1" fillId="3" borderId="8" xfId="1" applyNumberFormat="1" applyFont="1" applyFill="1" applyBorder="1" applyAlignment="1" applyProtection="1">
      <alignment horizontal="right" vertical="center" wrapText="1" readingOrder="1"/>
      <protection locked="0"/>
    </xf>
    <xf numFmtId="49" fontId="2" fillId="0" borderId="8" xfId="1" applyNumberFormat="1" applyFont="1" applyFill="1" applyBorder="1" applyAlignment="1">
      <alignment horizontal="right" vertical="center" wrapText="1" readingOrder="1"/>
    </xf>
    <xf numFmtId="49" fontId="1" fillId="4" borderId="8" xfId="1" applyNumberFormat="1" applyFont="1" applyFill="1" applyBorder="1" applyAlignment="1" applyProtection="1">
      <alignment horizontal="right" vertical="center" wrapText="1" readingOrder="1"/>
      <protection locked="0"/>
    </xf>
    <xf numFmtId="3" fontId="2" fillId="0" borderId="4" xfId="1" applyNumberFormat="1" applyFont="1" applyFill="1" applyBorder="1" applyAlignment="1" applyProtection="1">
      <alignment horizontal="right" vertical="center" wrapText="1" readingOrder="1"/>
      <protection locked="0"/>
    </xf>
    <xf numFmtId="49" fontId="2" fillId="0" borderId="8" xfId="1" applyNumberFormat="1" applyFont="1" applyFill="1" applyBorder="1" applyAlignment="1" applyProtection="1">
      <alignment horizontal="left" vertical="center" wrapText="1" readingOrder="1"/>
      <protection locked="0"/>
    </xf>
    <xf numFmtId="0" fontId="24" fillId="0" borderId="0" xfId="0" applyFont="1" applyFill="1" applyAlignment="1">
      <alignment vertical="center" wrapText="1"/>
    </xf>
    <xf numFmtId="0" fontId="5" fillId="0" borderId="0" xfId="2" applyFont="1" applyFill="1" applyBorder="1" applyAlignment="1">
      <alignment vertical="center" wrapText="1"/>
    </xf>
    <xf numFmtId="10" fontId="5" fillId="0" borderId="0" xfId="2" applyNumberFormat="1" applyFont="1" applyFill="1" applyBorder="1" applyAlignment="1">
      <alignment vertical="center" wrapText="1"/>
    </xf>
    <xf numFmtId="0" fontId="25" fillId="0" borderId="2" xfId="1" applyNumberFormat="1" applyFont="1" applyFill="1" applyBorder="1" applyAlignment="1">
      <alignment horizontal="center" vertical="center" wrapText="1" readingOrder="1"/>
    </xf>
    <xf numFmtId="3" fontId="25" fillId="0" borderId="2" xfId="1" applyNumberFormat="1" applyFont="1" applyFill="1" applyBorder="1" applyAlignment="1">
      <alignment horizontal="center" vertical="center" wrapText="1" readingOrder="1"/>
    </xf>
    <xf numFmtId="0" fontId="26" fillId="3" borderId="2" xfId="1" applyNumberFormat="1" applyFont="1" applyFill="1" applyBorder="1" applyAlignment="1">
      <alignment horizontal="center" vertical="center" wrapText="1" readingOrder="1"/>
    </xf>
    <xf numFmtId="0" fontId="26" fillId="3" borderId="2" xfId="1" applyNumberFormat="1" applyFont="1" applyFill="1" applyBorder="1" applyAlignment="1">
      <alignment horizontal="left" vertical="center" wrapText="1" readingOrder="1"/>
    </xf>
    <xf numFmtId="3" fontId="26" fillId="3" borderId="2" xfId="1" applyNumberFormat="1" applyFont="1" applyFill="1" applyBorder="1" applyAlignment="1">
      <alignment horizontal="right" vertical="center" wrapText="1" readingOrder="1"/>
    </xf>
    <xf numFmtId="10" fontId="26" fillId="3" borderId="2" xfId="1" applyNumberFormat="1" applyFont="1" applyFill="1" applyBorder="1" applyAlignment="1">
      <alignment horizontal="right" vertical="center" wrapText="1" readingOrder="1"/>
    </xf>
    <xf numFmtId="165" fontId="27" fillId="0" borderId="0" xfId="1" applyNumberFormat="1" applyFont="1" applyFill="1" applyBorder="1" applyAlignment="1">
      <alignment horizontal="right" vertical="center" wrapText="1" readingOrder="1"/>
    </xf>
    <xf numFmtId="0" fontId="26" fillId="2" borderId="2" xfId="1" applyNumberFormat="1" applyFont="1" applyFill="1" applyBorder="1" applyAlignment="1">
      <alignment horizontal="right" vertical="center" wrapText="1" readingOrder="1"/>
    </xf>
    <xf numFmtId="0" fontId="26" fillId="2" borderId="2" xfId="1" applyNumberFormat="1" applyFont="1" applyFill="1" applyBorder="1" applyAlignment="1">
      <alignment horizontal="left" vertical="center" wrapText="1" readingOrder="1"/>
    </xf>
    <xf numFmtId="3" fontId="26" fillId="2" borderId="2" xfId="1" applyNumberFormat="1" applyFont="1" applyFill="1" applyBorder="1" applyAlignment="1">
      <alignment horizontal="right" vertical="center" wrapText="1" readingOrder="1"/>
    </xf>
    <xf numFmtId="10" fontId="26" fillId="5" borderId="2" xfId="1" applyNumberFormat="1" applyFont="1" applyFill="1" applyBorder="1" applyAlignment="1">
      <alignment horizontal="right" vertical="center" wrapText="1" readingOrder="1"/>
    </xf>
    <xf numFmtId="0" fontId="25" fillId="0" borderId="2" xfId="1" applyNumberFormat="1" applyFont="1" applyFill="1" applyBorder="1" applyAlignment="1">
      <alignment vertical="center" wrapText="1" readingOrder="1"/>
    </xf>
    <xf numFmtId="3" fontId="25" fillId="0" borderId="2" xfId="1" applyNumberFormat="1" applyFont="1" applyFill="1" applyBorder="1" applyAlignment="1" applyProtection="1">
      <alignment horizontal="right" vertical="center" wrapText="1" readingOrder="1"/>
      <protection locked="0"/>
    </xf>
    <xf numFmtId="10" fontId="26" fillId="0" borderId="2" xfId="1" applyNumberFormat="1" applyFont="1" applyFill="1" applyBorder="1" applyAlignment="1">
      <alignment horizontal="right" vertical="center" wrapText="1" readingOrder="1"/>
    </xf>
    <xf numFmtId="3" fontId="26" fillId="2" borderId="2" xfId="1" applyNumberFormat="1" applyFont="1" applyFill="1" applyBorder="1" applyAlignment="1" applyProtection="1">
      <alignment horizontal="right" vertical="center" wrapText="1" readingOrder="1"/>
      <protection locked="0"/>
    </xf>
    <xf numFmtId="0" fontId="25" fillId="2" borderId="2" xfId="1" applyNumberFormat="1" applyFont="1" applyFill="1" applyBorder="1" applyAlignment="1">
      <alignment vertical="center" wrapText="1" readingOrder="1"/>
    </xf>
    <xf numFmtId="0" fontId="26" fillId="2" borderId="2" xfId="1" applyNumberFormat="1" applyFont="1" applyFill="1" applyBorder="1" applyAlignment="1">
      <alignment vertical="center" wrapText="1" readingOrder="1"/>
    </xf>
    <xf numFmtId="0" fontId="26" fillId="0" borderId="2" xfId="1" applyNumberFormat="1" applyFont="1" applyFill="1" applyBorder="1" applyAlignment="1">
      <alignment horizontal="right" vertical="center" wrapText="1" readingOrder="1"/>
    </xf>
    <xf numFmtId="0" fontId="25" fillId="0" borderId="2" xfId="1" applyNumberFormat="1" applyFont="1" applyFill="1" applyBorder="1" applyAlignment="1">
      <alignment horizontal="left" vertical="center" wrapText="1" readingOrder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26" fillId="0" borderId="2" xfId="1" applyNumberFormat="1" applyFont="1" applyFill="1" applyBorder="1" applyAlignment="1">
      <alignment horizontal="left" vertical="center" wrapText="1" readingOrder="1"/>
    </xf>
    <xf numFmtId="3" fontId="26" fillId="0" borderId="2" xfId="1" applyNumberFormat="1" applyFont="1" applyFill="1" applyBorder="1" applyAlignment="1">
      <alignment horizontal="right" vertical="center" wrapText="1" readingOrder="1"/>
    </xf>
    <xf numFmtId="3" fontId="26" fillId="3" borderId="2" xfId="1" applyNumberFormat="1" applyFont="1" applyFill="1" applyBorder="1" applyAlignment="1" applyProtection="1">
      <alignment horizontal="right" vertical="center" wrapText="1" readingOrder="1"/>
      <protection locked="0"/>
    </xf>
    <xf numFmtId="0" fontId="25" fillId="0" borderId="2" xfId="1" applyNumberFormat="1" applyFont="1" applyFill="1" applyBorder="1" applyAlignment="1">
      <alignment horizontal="right" vertical="center" wrapText="1" readingOrder="1"/>
    </xf>
    <xf numFmtId="3" fontId="25" fillId="0" borderId="2" xfId="1" applyNumberFormat="1" applyFont="1" applyFill="1" applyBorder="1" applyAlignment="1">
      <alignment horizontal="right" vertical="center" wrapText="1" readingOrder="1"/>
    </xf>
    <xf numFmtId="0" fontId="26" fillId="4" borderId="9" xfId="1" applyNumberFormat="1" applyFont="1" applyFill="1" applyBorder="1" applyAlignment="1">
      <alignment horizontal="center" vertical="center" wrapText="1" readingOrder="1"/>
    </xf>
    <xf numFmtId="0" fontId="26" fillId="4" borderId="10" xfId="1" applyNumberFormat="1" applyFont="1" applyFill="1" applyBorder="1" applyAlignment="1">
      <alignment horizontal="left" vertical="center" wrapText="1" readingOrder="1"/>
    </xf>
    <xf numFmtId="3" fontId="25" fillId="4" borderId="10" xfId="1" applyNumberFormat="1" applyFont="1" applyFill="1" applyBorder="1" applyAlignment="1" applyProtection="1">
      <alignment horizontal="left" vertical="center" wrapText="1" readingOrder="1"/>
      <protection locked="0"/>
    </xf>
    <xf numFmtId="3" fontId="26" fillId="4" borderId="10" xfId="1" applyNumberFormat="1" applyFont="1" applyFill="1" applyBorder="1" applyAlignment="1" applyProtection="1">
      <alignment horizontal="right" vertical="center" wrapText="1" readingOrder="1"/>
      <protection locked="0"/>
    </xf>
    <xf numFmtId="0" fontId="26" fillId="0" borderId="5" xfId="1" applyNumberFormat="1" applyFont="1" applyFill="1" applyBorder="1" applyAlignment="1">
      <alignment horizontal="center" vertical="center" wrapText="1" readingOrder="1"/>
    </xf>
    <xf numFmtId="0" fontId="25" fillId="0" borderId="6" xfId="1" applyNumberFormat="1" applyFont="1" applyFill="1" applyBorder="1" applyAlignment="1">
      <alignment horizontal="left" vertical="center" wrapText="1" readingOrder="1"/>
    </xf>
    <xf numFmtId="3" fontId="26" fillId="0" borderId="6" xfId="1" applyNumberFormat="1" applyFont="1" applyFill="1" applyBorder="1" applyAlignment="1" applyProtection="1">
      <alignment horizontal="right" vertical="center" wrapText="1" readingOrder="1"/>
      <protection locked="0"/>
    </xf>
    <xf numFmtId="0" fontId="26" fillId="0" borderId="1" xfId="1" applyNumberFormat="1" applyFont="1" applyFill="1" applyBorder="1" applyAlignment="1">
      <alignment horizontal="center" vertical="center" wrapText="1" readingOrder="1"/>
    </xf>
    <xf numFmtId="3" fontId="26" fillId="0" borderId="2" xfId="1" applyNumberFormat="1" applyFont="1" applyFill="1" applyBorder="1" applyAlignment="1" applyProtection="1">
      <alignment horizontal="right" vertical="center" wrapText="1" readingOrder="1"/>
      <protection locked="0"/>
    </xf>
    <xf numFmtId="0" fontId="26" fillId="0" borderId="1" xfId="1" applyNumberFormat="1" applyFont="1" applyFill="1" applyBorder="1" applyAlignment="1">
      <alignment horizontal="right" vertical="top" wrapText="1" readingOrder="1"/>
    </xf>
    <xf numFmtId="0" fontId="25" fillId="0" borderId="2" xfId="1" applyNumberFormat="1" applyFont="1" applyFill="1" applyBorder="1" applyAlignment="1">
      <alignment horizontal="left" vertical="top" wrapText="1" readingOrder="1"/>
    </xf>
    <xf numFmtId="0" fontId="26" fillId="0" borderId="2" xfId="1" applyNumberFormat="1" applyFont="1" applyFill="1" applyBorder="1" applyAlignment="1">
      <alignment horizontal="left" vertical="top" wrapText="1" readingOrder="1"/>
    </xf>
    <xf numFmtId="0" fontId="26" fillId="0" borderId="2" xfId="1" applyNumberFormat="1" applyFont="1" applyFill="1" applyBorder="1" applyAlignment="1">
      <alignment horizontal="right" vertical="top" wrapText="1" readingOrder="1"/>
    </xf>
    <xf numFmtId="0" fontId="28" fillId="0" borderId="0" xfId="1" applyNumberFormat="1" applyFont="1" applyFill="1" applyBorder="1" applyAlignment="1">
      <alignment horizontal="right" vertical="center" wrapText="1" readingOrder="1"/>
    </xf>
    <xf numFmtId="0" fontId="28" fillId="0" borderId="0" xfId="1" applyNumberFormat="1" applyFont="1" applyFill="1" applyBorder="1" applyAlignment="1">
      <alignment horizontal="left" vertical="center" wrapText="1" readingOrder="1"/>
    </xf>
    <xf numFmtId="0" fontId="2" fillId="0" borderId="0" xfId="3" applyFont="1"/>
    <xf numFmtId="10" fontId="2" fillId="0" borderId="0" xfId="3" applyNumberFormat="1" applyFont="1"/>
    <xf numFmtId="0" fontId="7" fillId="0" borderId="0" xfId="3" applyFont="1"/>
    <xf numFmtId="3" fontId="7" fillId="0" borderId="0" xfId="3" applyNumberFormat="1" applyFont="1"/>
    <xf numFmtId="10" fontId="7" fillId="0" borderId="0" xfId="3" applyNumberFormat="1" applyFont="1"/>
    <xf numFmtId="0" fontId="1" fillId="0" borderId="0" xfId="3" applyFont="1"/>
    <xf numFmtId="0" fontId="9" fillId="6" borderId="11" xfId="1" applyNumberFormat="1" applyFont="1" applyFill="1" applyBorder="1" applyAlignment="1">
      <alignment horizontal="center" vertical="center" wrapText="1" readingOrder="1"/>
    </xf>
    <xf numFmtId="0" fontId="9" fillId="6" borderId="12" xfId="1" applyNumberFormat="1" applyFont="1" applyFill="1" applyBorder="1" applyAlignment="1">
      <alignment horizontal="center" vertical="center" wrapText="1" readingOrder="1"/>
    </xf>
    <xf numFmtId="0" fontId="29" fillId="6" borderId="2" xfId="1" applyNumberFormat="1" applyFont="1" applyFill="1" applyBorder="1" applyAlignment="1">
      <alignment horizontal="center" vertical="center" wrapText="1" readingOrder="1"/>
    </xf>
    <xf numFmtId="10" fontId="29" fillId="6" borderId="2" xfId="1" applyNumberFormat="1" applyFont="1" applyFill="1" applyBorder="1" applyAlignment="1">
      <alignment horizontal="center" vertical="center" wrapText="1" readingOrder="1"/>
    </xf>
    <xf numFmtId="3" fontId="14" fillId="0" borderId="0" xfId="0" applyNumberFormat="1" applyFont="1"/>
    <xf numFmtId="3" fontId="15" fillId="0" borderId="0" xfId="0" applyNumberFormat="1" applyFont="1" applyAlignment="1">
      <alignment horizontal="left"/>
    </xf>
    <xf numFmtId="3" fontId="15" fillId="0" borderId="0" xfId="0" applyNumberFormat="1" applyFont="1"/>
    <xf numFmtId="0" fontId="16" fillId="0" borderId="0" xfId="0" applyFont="1" applyAlignment="1">
      <alignment horizontal="left"/>
    </xf>
    <xf numFmtId="0" fontId="17" fillId="0" borderId="0" xfId="0" applyFont="1" applyBorder="1" applyAlignment="1">
      <alignment horizontal="center"/>
    </xf>
    <xf numFmtId="3" fontId="14" fillId="0" borderId="0" xfId="0" applyNumberFormat="1" applyFont="1" applyAlignment="1">
      <alignment horizontal="left"/>
    </xf>
    <xf numFmtId="0" fontId="0" fillId="0" borderId="0" xfId="0" applyAlignment="1">
      <alignment horizontal="center" vertical="center"/>
    </xf>
    <xf numFmtId="3" fontId="20" fillId="2" borderId="13" xfId="0" applyNumberFormat="1" applyFont="1" applyFill="1" applyBorder="1"/>
    <xf numFmtId="3" fontId="20" fillId="2" borderId="14" xfId="0" applyNumberFormat="1" applyFont="1" applyFill="1" applyBorder="1"/>
    <xf numFmtId="3" fontId="20" fillId="2" borderId="15" xfId="0" applyNumberFormat="1" applyFont="1" applyFill="1" applyBorder="1"/>
    <xf numFmtId="3" fontId="16" fillId="0" borderId="16" xfId="0" applyNumberFormat="1" applyFont="1" applyBorder="1" applyAlignment="1">
      <alignment horizontal="centerContinuous"/>
    </xf>
    <xf numFmtId="3" fontId="16" fillId="0" borderId="17" xfId="0" applyNumberFormat="1" applyFont="1" applyBorder="1" applyAlignment="1">
      <alignment horizontal="center"/>
    </xf>
    <xf numFmtId="3" fontId="16" fillId="0" borderId="18" xfId="0" applyNumberFormat="1" applyFont="1" applyBorder="1" applyAlignment="1">
      <alignment horizontal="centerContinuous"/>
    </xf>
    <xf numFmtId="3" fontId="16" fillId="0" borderId="15" xfId="0" applyNumberFormat="1" applyFont="1" applyBorder="1" applyAlignment="1">
      <alignment horizontal="center"/>
    </xf>
    <xf numFmtId="3" fontId="16" fillId="0" borderId="15" xfId="0" quotePrefix="1" applyNumberFormat="1" applyFont="1" applyBorder="1" applyAlignment="1">
      <alignment horizontal="centerContinuous"/>
    </xf>
    <xf numFmtId="0" fontId="16" fillId="7" borderId="19" xfId="0" quotePrefix="1" applyFont="1" applyFill="1" applyBorder="1" applyAlignment="1">
      <alignment horizontal="center"/>
    </xf>
    <xf numFmtId="0" fontId="16" fillId="0" borderId="20" xfId="0" quotePrefix="1" applyFont="1" applyBorder="1" applyAlignment="1">
      <alignment horizontal="center"/>
    </xf>
    <xf numFmtId="3" fontId="14" fillId="0" borderId="21" xfId="0" applyNumberFormat="1" applyFont="1" applyBorder="1"/>
    <xf numFmtId="3" fontId="14" fillId="0" borderId="22" xfId="0" applyNumberFormat="1" applyFont="1" applyBorder="1"/>
    <xf numFmtId="3" fontId="14" fillId="0" borderId="23" xfId="0" applyNumberFormat="1" applyFont="1" applyBorder="1"/>
    <xf numFmtId="3" fontId="14" fillId="0" borderId="14" xfId="0" applyNumberFormat="1" applyFont="1" applyBorder="1"/>
    <xf numFmtId="3" fontId="16" fillId="8" borderId="24" xfId="0" applyNumberFormat="1" applyFont="1" applyFill="1" applyBorder="1"/>
    <xf numFmtId="3" fontId="14" fillId="9" borderId="25" xfId="0" applyNumberFormat="1" applyFont="1" applyFill="1" applyBorder="1"/>
    <xf numFmtId="3" fontId="15" fillId="0" borderId="21" xfId="0" applyNumberFormat="1" applyFont="1" applyBorder="1" applyAlignment="1">
      <alignment horizontal="centerContinuous"/>
    </xf>
    <xf numFmtId="3" fontId="15" fillId="0" borderId="26" xfId="0" applyNumberFormat="1" applyFont="1" applyBorder="1" applyAlignment="1">
      <alignment horizontal="left"/>
    </xf>
    <xf numFmtId="3" fontId="14" fillId="0" borderId="27" xfId="0" applyNumberFormat="1" applyFont="1" applyBorder="1"/>
    <xf numFmtId="4" fontId="14" fillId="0" borderId="14" xfId="0" applyNumberFormat="1" applyFont="1" applyBorder="1" applyAlignment="1">
      <alignment horizontal="right"/>
    </xf>
    <xf numFmtId="4" fontId="16" fillId="8" borderId="24" xfId="0" applyNumberFormat="1" applyFont="1" applyFill="1" applyBorder="1" applyAlignment="1">
      <alignment horizontal="right"/>
    </xf>
    <xf numFmtId="3" fontId="14" fillId="9" borderId="28" xfId="0" applyNumberFormat="1" applyFont="1" applyFill="1" applyBorder="1" applyAlignment="1">
      <alignment horizontal="left"/>
    </xf>
    <xf numFmtId="3" fontId="15" fillId="0" borderId="21" xfId="0" applyNumberFormat="1" applyFont="1" applyBorder="1"/>
    <xf numFmtId="3" fontId="14" fillId="0" borderId="26" xfId="0" applyNumberFormat="1" applyFont="1" applyBorder="1" applyAlignment="1">
      <alignment horizontal="left"/>
    </xf>
    <xf numFmtId="4" fontId="14" fillId="0" borderId="14" xfId="0" applyNumberFormat="1" applyFont="1" applyBorder="1" applyAlignment="1">
      <alignment horizontal="centerContinuous"/>
    </xf>
    <xf numFmtId="4" fontId="14" fillId="8" borderId="24" xfId="0" applyNumberFormat="1" applyFont="1" applyFill="1" applyBorder="1" applyAlignment="1">
      <alignment horizontal="centerContinuous"/>
    </xf>
    <xf numFmtId="3" fontId="14" fillId="9" borderId="28" xfId="0" applyNumberFormat="1" applyFont="1" applyFill="1" applyBorder="1" applyAlignment="1">
      <alignment horizontal="centerContinuous"/>
    </xf>
    <xf numFmtId="3" fontId="14" fillId="0" borderId="26" xfId="0" applyNumberFormat="1" applyFont="1" applyBorder="1"/>
    <xf numFmtId="4" fontId="14" fillId="0" borderId="14" xfId="0" applyNumberFormat="1" applyFont="1" applyBorder="1"/>
    <xf numFmtId="4" fontId="14" fillId="8" borderId="24" xfId="0" applyNumberFormat="1" applyFont="1" applyFill="1" applyBorder="1"/>
    <xf numFmtId="3" fontId="14" fillId="9" borderId="28" xfId="0" applyNumberFormat="1" applyFont="1" applyFill="1" applyBorder="1"/>
    <xf numFmtId="3" fontId="15" fillId="0" borderId="21" xfId="0" applyNumberFormat="1" applyFont="1" applyBorder="1" applyAlignment="1">
      <alignment horizontal="centerContinuous" vertical="top"/>
    </xf>
    <xf numFmtId="3" fontId="15" fillId="0" borderId="26" xfId="0" applyNumberFormat="1" applyFont="1" applyBorder="1" applyAlignment="1">
      <alignment horizontal="left" vertical="top" wrapText="1"/>
    </xf>
    <xf numFmtId="4" fontId="14" fillId="8" borderId="24" xfId="0" applyNumberFormat="1" applyFont="1" applyFill="1" applyBorder="1" applyAlignment="1">
      <alignment horizontal="right"/>
    </xf>
    <xf numFmtId="4" fontId="14" fillId="0" borderId="14" xfId="0" applyNumberFormat="1" applyFont="1" applyBorder="1" applyAlignment="1">
      <alignment horizontal="center"/>
    </xf>
    <xf numFmtId="3" fontId="14" fillId="0" borderId="29" xfId="0" applyNumberFormat="1" applyFont="1" applyBorder="1"/>
    <xf numFmtId="3" fontId="14" fillId="0" borderId="30" xfId="0" applyNumberFormat="1" applyFont="1" applyBorder="1"/>
    <xf numFmtId="3" fontId="14" fillId="0" borderId="31" xfId="0" applyNumberFormat="1" applyFont="1" applyBorder="1"/>
    <xf numFmtId="3" fontId="14" fillId="0" borderId="32" xfId="0" applyNumberFormat="1" applyFont="1" applyBorder="1"/>
    <xf numFmtId="3" fontId="14" fillId="8" borderId="33" xfId="0" applyNumberFormat="1" applyFont="1" applyFill="1" applyBorder="1"/>
    <xf numFmtId="3" fontId="14" fillId="9" borderId="20" xfId="0" applyNumberFormat="1" applyFont="1" applyFill="1" applyBorder="1"/>
    <xf numFmtId="0" fontId="22" fillId="0" borderId="0" xfId="3" applyFont="1"/>
    <xf numFmtId="3" fontId="23" fillId="0" borderId="0" xfId="0" applyNumberFormat="1" applyFont="1" applyAlignment="1">
      <alignment horizontal="left"/>
    </xf>
    <xf numFmtId="3" fontId="14" fillId="0" borderId="0" xfId="0" applyNumberFormat="1" applyFont="1" applyBorder="1"/>
    <xf numFmtId="3" fontId="15" fillId="0" borderId="0" xfId="0" applyNumberFormat="1" applyFont="1" applyBorder="1" applyAlignment="1">
      <alignment horizontal="left"/>
    </xf>
    <xf numFmtId="0" fontId="23" fillId="0" borderId="0" xfId="0" applyFont="1" applyAlignment="1">
      <alignment horizontal="left"/>
    </xf>
    <xf numFmtId="3" fontId="0" fillId="0" borderId="0" xfId="0" applyNumberFormat="1"/>
    <xf numFmtId="3" fontId="5" fillId="0" borderId="0" xfId="2" applyNumberFormat="1" applyFont="1" applyFill="1" applyBorder="1" applyAlignment="1">
      <alignment vertical="center" wrapText="1"/>
    </xf>
    <xf numFmtId="49" fontId="10" fillId="0" borderId="8" xfId="1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NumberFormat="1"/>
    <xf numFmtId="0" fontId="2" fillId="0" borderId="8" xfId="1" applyNumberFormat="1" applyFont="1" applyFill="1" applyBorder="1" applyAlignment="1" applyProtection="1">
      <alignment horizontal="left" vertical="center" wrapText="1" readingOrder="1"/>
      <protection locked="0"/>
    </xf>
    <xf numFmtId="49" fontId="2" fillId="2" borderId="8" xfId="1" applyNumberFormat="1" applyFont="1" applyFill="1" applyBorder="1" applyAlignment="1" applyProtection="1">
      <alignment horizontal="left" vertical="center" wrapText="1" readingOrder="1"/>
      <protection locked="0"/>
    </xf>
    <xf numFmtId="0" fontId="2" fillId="2" borderId="8" xfId="1" applyNumberFormat="1" applyFont="1" applyFill="1" applyBorder="1" applyAlignment="1" applyProtection="1">
      <alignment horizontal="left" vertical="center" wrapText="1" readingOrder="1"/>
      <protection locked="0"/>
    </xf>
    <xf numFmtId="49" fontId="1" fillId="0" borderId="8" xfId="1" applyNumberFormat="1" applyFont="1" applyFill="1" applyBorder="1" applyAlignment="1">
      <alignment horizontal="left" vertical="top" wrapText="1" readingOrder="1"/>
    </xf>
    <xf numFmtId="49" fontId="4" fillId="0" borderId="8" xfId="2" applyNumberFormat="1" applyFont="1" applyFill="1" applyBorder="1" applyAlignment="1">
      <alignment horizontal="left" wrapText="1"/>
    </xf>
    <xf numFmtId="49" fontId="4" fillId="0" borderId="34" xfId="2" applyNumberFormat="1" applyFont="1" applyFill="1" applyBorder="1" applyAlignment="1">
      <alignment horizontal="left" wrapText="1"/>
    </xf>
    <xf numFmtId="0" fontId="1" fillId="0" borderId="0" xfId="4" applyFont="1"/>
    <xf numFmtId="0" fontId="2" fillId="0" borderId="0" xfId="4" applyFont="1"/>
    <xf numFmtId="10" fontId="2" fillId="0" borderId="0" xfId="4" applyNumberFormat="1" applyFont="1"/>
    <xf numFmtId="3" fontId="25" fillId="0" borderId="6" xfId="1" applyNumberFormat="1" applyFont="1" applyFill="1" applyBorder="1" applyAlignment="1" applyProtection="1">
      <alignment horizontal="right" vertical="center" wrapText="1" readingOrder="1"/>
      <protection locked="0"/>
    </xf>
    <xf numFmtId="0" fontId="8" fillId="0" borderId="0" xfId="1" applyNumberFormat="1" applyFont="1" applyFill="1" applyBorder="1" applyAlignment="1">
      <alignment vertical="center" wrapText="1" readingOrder="1"/>
    </xf>
    <xf numFmtId="0" fontId="5" fillId="0" borderId="0" xfId="2" applyFont="1" applyFill="1" applyBorder="1" applyAlignment="1">
      <alignment vertical="center" wrapText="1"/>
    </xf>
    <xf numFmtId="0" fontId="11" fillId="0" borderId="0" xfId="1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30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vertical="center" wrapText="1"/>
    </xf>
    <xf numFmtId="0" fontId="21" fillId="2" borderId="37" xfId="0" applyFont="1" applyFill="1" applyBorder="1" applyAlignment="1">
      <alignment vertical="center" wrapText="1"/>
    </xf>
    <xf numFmtId="0" fontId="20" fillId="10" borderId="38" xfId="0" applyFont="1" applyFill="1" applyBorder="1" applyAlignment="1">
      <alignment horizontal="center" vertical="center" wrapText="1"/>
    </xf>
    <xf numFmtId="0" fontId="21" fillId="2" borderId="39" xfId="0" applyFont="1" applyFill="1" applyBorder="1"/>
    <xf numFmtId="0" fontId="21" fillId="2" borderId="40" xfId="0" applyFont="1" applyFill="1" applyBorder="1"/>
    <xf numFmtId="0" fontId="20" fillId="2" borderId="25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19" fillId="0" borderId="0" xfId="0" applyNumberFormat="1" applyFont="1" applyAlignment="1">
      <alignment horizontal="center" vertical="top"/>
    </xf>
    <xf numFmtId="0" fontId="20" fillId="2" borderId="22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vertical="center" wrapText="1"/>
    </xf>
    <xf numFmtId="0" fontId="21" fillId="2" borderId="30" xfId="0" applyFont="1" applyFill="1" applyBorder="1" applyAlignment="1">
      <alignment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vertical="center" wrapText="1"/>
    </xf>
    <xf numFmtId="0" fontId="21" fillId="2" borderId="19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" fillId="11" borderId="42" xfId="0" applyFont="1" applyFill="1" applyBorder="1" applyAlignment="1">
      <alignment horizontal="center" vertical="center" wrapText="1"/>
    </xf>
    <xf numFmtId="0" fontId="1" fillId="11" borderId="43" xfId="0" applyFont="1" applyFill="1" applyBorder="1" applyAlignment="1">
      <alignment horizontal="center" vertical="center" wrapText="1"/>
    </xf>
    <xf numFmtId="0" fontId="1" fillId="11" borderId="44" xfId="0" applyFont="1" applyFill="1" applyBorder="1" applyAlignment="1">
      <alignment horizontal="center" vertical="center" wrapText="1"/>
    </xf>
    <xf numFmtId="0" fontId="1" fillId="11" borderId="45" xfId="0" applyFont="1" applyFill="1" applyBorder="1" applyAlignment="1">
      <alignment horizontal="center" vertical="center" wrapText="1"/>
    </xf>
    <xf numFmtId="0" fontId="1" fillId="11" borderId="46" xfId="0" applyFont="1" applyFill="1" applyBorder="1" applyAlignment="1">
      <alignment horizontal="center" vertical="center" wrapText="1"/>
    </xf>
    <xf numFmtId="164" fontId="1" fillId="11" borderId="46" xfId="0" applyNumberFormat="1" applyFont="1" applyFill="1" applyBorder="1" applyAlignment="1">
      <alignment horizontal="center" vertical="center" wrapText="1"/>
    </xf>
    <xf numFmtId="0" fontId="1" fillId="11" borderId="47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49" fontId="1" fillId="0" borderId="49" xfId="0" applyNumberFormat="1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164" fontId="2" fillId="0" borderId="43" xfId="0" applyNumberFormat="1" applyFont="1" applyBorder="1" applyAlignment="1">
      <alignment vertical="center" wrapText="1"/>
    </xf>
    <xf numFmtId="0" fontId="2" fillId="0" borderId="44" xfId="0" applyNumberFormat="1" applyFont="1" applyBorder="1" applyAlignment="1">
      <alignment vertical="center" wrapText="1"/>
    </xf>
    <xf numFmtId="0" fontId="2" fillId="0" borderId="52" xfId="0" applyFont="1" applyFill="1" applyBorder="1" applyAlignment="1">
      <alignment vertical="center" wrapText="1"/>
    </xf>
    <xf numFmtId="164" fontId="2" fillId="0" borderId="52" xfId="0" applyNumberFormat="1" applyFont="1" applyFill="1" applyBorder="1" applyAlignment="1">
      <alignment vertical="center" wrapText="1"/>
    </xf>
    <xf numFmtId="0" fontId="2" fillId="0" borderId="53" xfId="0" applyNumberFormat="1" applyFont="1" applyFill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164" fontId="2" fillId="0" borderId="52" xfId="0" applyNumberFormat="1" applyFont="1" applyBorder="1" applyAlignment="1">
      <alignment vertical="center" wrapText="1"/>
    </xf>
    <xf numFmtId="0" fontId="2" fillId="0" borderId="53" xfId="0" applyNumberFormat="1" applyFont="1" applyBorder="1" applyAlignment="1">
      <alignment vertical="center" wrapText="1"/>
    </xf>
    <xf numFmtId="0" fontId="1" fillId="11" borderId="54" xfId="0" applyFont="1" applyFill="1" applyBorder="1" applyAlignment="1">
      <alignment vertical="center" wrapText="1"/>
    </xf>
    <xf numFmtId="0" fontId="1" fillId="11" borderId="52" xfId="0" applyFont="1" applyFill="1" applyBorder="1" applyAlignment="1">
      <alignment vertical="center" wrapText="1"/>
    </xf>
    <xf numFmtId="164" fontId="2" fillId="11" borderId="52" xfId="0" applyNumberFormat="1" applyFont="1" applyFill="1" applyBorder="1" applyAlignment="1">
      <alignment vertical="center" wrapText="1"/>
    </xf>
    <xf numFmtId="0" fontId="1" fillId="11" borderId="53" xfId="0" applyNumberFormat="1" applyFont="1" applyFill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35" fillId="0" borderId="53" xfId="0" applyNumberFormat="1" applyFont="1" applyBorder="1" applyAlignment="1">
      <alignment vertical="center" wrapText="1"/>
    </xf>
    <xf numFmtId="0" fontId="35" fillId="0" borderId="53" xfId="0" applyNumberFormat="1" applyFont="1" applyBorder="1" applyAlignment="1">
      <alignment horizontal="left" vertical="center" wrapText="1"/>
    </xf>
    <xf numFmtId="0" fontId="35" fillId="0" borderId="53" xfId="0" applyNumberFormat="1" applyFont="1" applyFill="1" applyBorder="1" applyAlignment="1">
      <alignment vertical="center" wrapText="1"/>
    </xf>
    <xf numFmtId="0" fontId="36" fillId="0" borderId="53" xfId="0" applyNumberFormat="1" applyFont="1" applyFill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1" fillId="11" borderId="55" xfId="0" applyFont="1" applyFill="1" applyBorder="1" applyAlignment="1">
      <alignment vertical="center" wrapText="1"/>
    </xf>
    <xf numFmtId="0" fontId="1" fillId="11" borderId="56" xfId="0" applyFont="1" applyFill="1" applyBorder="1" applyAlignment="1">
      <alignment vertical="center" wrapText="1"/>
    </xf>
    <xf numFmtId="164" fontId="2" fillId="11" borderId="56" xfId="0" applyNumberFormat="1" applyFont="1" applyFill="1" applyBorder="1" applyAlignment="1">
      <alignment vertical="center" wrapText="1"/>
    </xf>
    <xf numFmtId="0" fontId="1" fillId="11" borderId="57" xfId="0" applyNumberFormat="1" applyFont="1" applyFill="1" applyBorder="1" applyAlignment="1">
      <alignment vertical="center" wrapText="1"/>
    </xf>
    <xf numFmtId="0" fontId="1" fillId="12" borderId="58" xfId="0" applyFont="1" applyFill="1" applyBorder="1" applyAlignment="1">
      <alignment vertical="center" wrapText="1"/>
    </xf>
    <xf numFmtId="0" fontId="1" fillId="12" borderId="59" xfId="0" applyFont="1" applyFill="1" applyBorder="1" applyAlignment="1">
      <alignment vertical="center" wrapText="1"/>
    </xf>
    <xf numFmtId="164" fontId="2" fillId="12" borderId="60" xfId="0" applyNumberFormat="1" applyFont="1" applyFill="1" applyBorder="1" applyAlignment="1">
      <alignment vertical="center" wrapText="1"/>
    </xf>
    <xf numFmtId="0" fontId="1" fillId="12" borderId="6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9" fillId="0" borderId="0" xfId="0" applyFont="1" applyBorder="1" applyAlignment="1">
      <alignment vertical="center" wrapText="1"/>
    </xf>
    <xf numFmtId="3" fontId="2" fillId="0" borderId="0" xfId="4" applyNumberFormat="1" applyFont="1"/>
  </cellXfs>
  <cellStyles count="5">
    <cellStyle name="Normal" xfId="1"/>
    <cellStyle name="Normalny" xfId="0" builtinId="0"/>
    <cellStyle name="Normalny 3" xfId="2"/>
    <cellStyle name="Normalny_Wzory_projekt_2007" xfId="3"/>
    <cellStyle name="Normalny_Wzory_projekt_2007_OT Kana_IK-1" xfId="4"/>
  </cellStyles>
  <dxfs count="7"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110"/>
  <sheetViews>
    <sheetView topLeftCell="A2" zoomScaleNormal="100" workbookViewId="0">
      <selection activeCell="B3" sqref="B3:F3"/>
    </sheetView>
  </sheetViews>
  <sheetFormatPr defaultRowHeight="14.25"/>
  <cols>
    <col min="1" max="1" width="9" style="56"/>
    <col min="2" max="2" width="4.75" style="56" customWidth="1"/>
    <col min="3" max="3" width="44.875" style="56" customWidth="1"/>
    <col min="4" max="5" width="12.875" style="56" customWidth="1"/>
    <col min="6" max="6" width="12.375" style="56" customWidth="1"/>
    <col min="7" max="7" width="12.625" style="57" customWidth="1"/>
    <col min="8" max="8" width="9.625" style="56" bestFit="1" customWidth="1"/>
    <col min="9" max="16384" width="9" style="56"/>
  </cols>
  <sheetData>
    <row r="1" spans="2:13" ht="28.5" customHeight="1">
      <c r="B1" s="180"/>
      <c r="C1" s="180"/>
      <c r="D1" s="180"/>
      <c r="E1" s="180"/>
      <c r="F1" s="180"/>
      <c r="G1" s="181"/>
      <c r="H1" s="55"/>
      <c r="I1" s="55"/>
      <c r="J1" s="55"/>
      <c r="K1" s="55"/>
      <c r="L1" s="55"/>
      <c r="M1" s="55"/>
    </row>
    <row r="2" spans="2:13" ht="38.25" customHeight="1">
      <c r="B2" s="177" t="s">
        <v>144</v>
      </c>
      <c r="C2" s="178"/>
      <c r="D2" s="178"/>
      <c r="E2" s="178"/>
      <c r="F2" s="178"/>
      <c r="G2" s="179"/>
    </row>
    <row r="3" spans="2:13" ht="25.5" customHeight="1">
      <c r="B3" s="175" t="s">
        <v>134</v>
      </c>
      <c r="C3" s="176"/>
      <c r="D3" s="176"/>
      <c r="E3" s="176"/>
      <c r="F3" s="176"/>
    </row>
    <row r="4" spans="2:13" ht="27.75" customHeight="1">
      <c r="B4" s="175" t="s">
        <v>135</v>
      </c>
      <c r="C4" s="176"/>
      <c r="D4" s="176"/>
      <c r="E4" s="176"/>
      <c r="F4" s="176"/>
    </row>
    <row r="5" spans="2:13" ht="17.25" customHeight="1"/>
    <row r="6" spans="2:13" ht="60" customHeight="1">
      <c r="B6" s="106" t="s">
        <v>1</v>
      </c>
      <c r="C6" s="106" t="s">
        <v>2</v>
      </c>
      <c r="D6" s="106" t="s">
        <v>136</v>
      </c>
      <c r="E6" s="106" t="s">
        <v>112</v>
      </c>
      <c r="F6" s="106" t="s">
        <v>137</v>
      </c>
      <c r="G6" s="107" t="s">
        <v>138</v>
      </c>
    </row>
    <row r="7" spans="2:13" ht="12.75" customHeight="1">
      <c r="B7" s="58">
        <v>1</v>
      </c>
      <c r="C7" s="58">
        <v>2</v>
      </c>
      <c r="D7" s="58">
        <v>3</v>
      </c>
      <c r="E7" s="58">
        <v>4</v>
      </c>
      <c r="F7" s="58">
        <v>5</v>
      </c>
      <c r="G7" s="59">
        <v>6</v>
      </c>
    </row>
    <row r="8" spans="2:13" ht="18.95" customHeight="1">
      <c r="B8" s="60" t="s">
        <v>3</v>
      </c>
      <c r="C8" s="61" t="s">
        <v>4</v>
      </c>
      <c r="D8" s="62">
        <f>+D9+D14+D20+D25+D29+D30+D31</f>
        <v>1138708</v>
      </c>
      <c r="E8" s="62">
        <f>+E9+E14+E20+E25+E29+E30+E31</f>
        <v>1677153</v>
      </c>
      <c r="F8" s="62">
        <f>+F9+F14+F20+F25+F29+F30+F31</f>
        <v>1676979</v>
      </c>
      <c r="G8" s="63">
        <f>F8/E8</f>
        <v>0.99989625275690408</v>
      </c>
      <c r="H8" s="57"/>
      <c r="I8" s="64"/>
    </row>
    <row r="9" spans="2:13" ht="18.95" customHeight="1">
      <c r="B9" s="65" t="s">
        <v>5</v>
      </c>
      <c r="C9" s="66" t="s">
        <v>6</v>
      </c>
      <c r="D9" s="67">
        <f>SUM(D10:D13)</f>
        <v>63500</v>
      </c>
      <c r="E9" s="67">
        <f>SUM(E10:E13)</f>
        <v>48341</v>
      </c>
      <c r="F9" s="67">
        <f>SUM(F10:F13)</f>
        <v>48350</v>
      </c>
      <c r="G9" s="68">
        <f t="shared" ref="G9:G72" si="0">F9/E9</f>
        <v>1.0001861773649696</v>
      </c>
      <c r="H9" s="57"/>
    </row>
    <row r="10" spans="2:13" ht="18.95" customHeight="1">
      <c r="B10" s="69" t="s">
        <v>7</v>
      </c>
      <c r="C10" s="69" t="s">
        <v>8</v>
      </c>
      <c r="D10" s="70">
        <v>17000</v>
      </c>
      <c r="E10" s="70">
        <v>19824</v>
      </c>
      <c r="F10" s="70">
        <f>11058+8767</f>
        <v>19825</v>
      </c>
      <c r="G10" s="71">
        <f t="shared" si="0"/>
        <v>1.0000504439063762</v>
      </c>
      <c r="H10" s="57"/>
    </row>
    <row r="11" spans="2:13" ht="18.95" customHeight="1">
      <c r="B11" s="69" t="s">
        <v>7</v>
      </c>
      <c r="C11" s="69" t="s">
        <v>9</v>
      </c>
      <c r="D11" s="70"/>
      <c r="E11" s="70"/>
      <c r="F11" s="70"/>
      <c r="G11" s="71" t="e">
        <f t="shared" si="0"/>
        <v>#DIV/0!</v>
      </c>
      <c r="H11" s="57"/>
    </row>
    <row r="12" spans="2:13" ht="18.95" customHeight="1">
      <c r="B12" s="69" t="s">
        <v>7</v>
      </c>
      <c r="C12" s="69" t="s">
        <v>10</v>
      </c>
      <c r="D12" s="70">
        <v>18500</v>
      </c>
      <c r="E12" s="70">
        <v>13840</v>
      </c>
      <c r="F12" s="70">
        <v>15435</v>
      </c>
      <c r="G12" s="71">
        <f t="shared" si="0"/>
        <v>1.1152456647398843</v>
      </c>
      <c r="H12" s="57"/>
    </row>
    <row r="13" spans="2:13" ht="18.95" customHeight="1">
      <c r="B13" s="69" t="s">
        <v>7</v>
      </c>
      <c r="C13" s="69" t="s">
        <v>11</v>
      </c>
      <c r="D13" s="70">
        <v>28000</v>
      </c>
      <c r="E13" s="70">
        <v>14677</v>
      </c>
      <c r="F13" s="70">
        <f>7782+5308</f>
        <v>13090</v>
      </c>
      <c r="G13" s="71">
        <f t="shared" si="0"/>
        <v>0.89187163589289364</v>
      </c>
      <c r="H13" s="57"/>
    </row>
    <row r="14" spans="2:13" ht="18.95" customHeight="1">
      <c r="B14" s="65" t="s">
        <v>12</v>
      </c>
      <c r="C14" s="66" t="s">
        <v>13</v>
      </c>
      <c r="D14" s="67">
        <f>SUM(D15:D19)</f>
        <v>666150</v>
      </c>
      <c r="E14" s="67">
        <f>SUM(E15:E19)</f>
        <v>966400</v>
      </c>
      <c r="F14" s="67">
        <f>SUM(F15:F19)</f>
        <v>966400</v>
      </c>
      <c r="G14" s="68">
        <f t="shared" si="0"/>
        <v>1</v>
      </c>
      <c r="H14" s="57"/>
    </row>
    <row r="15" spans="2:13" ht="18.95" customHeight="1">
      <c r="B15" s="69" t="s">
        <v>7</v>
      </c>
      <c r="C15" s="69" t="s">
        <v>15</v>
      </c>
      <c r="D15" s="70">
        <v>666150</v>
      </c>
      <c r="E15" s="70">
        <v>821560</v>
      </c>
      <c r="F15" s="70">
        <v>821560</v>
      </c>
      <c r="G15" s="71">
        <f t="shared" si="0"/>
        <v>1</v>
      </c>
      <c r="H15" s="57"/>
    </row>
    <row r="16" spans="2:13" ht="18.95" customHeight="1">
      <c r="B16" s="69"/>
      <c r="C16" s="69" t="s">
        <v>14</v>
      </c>
      <c r="D16" s="70"/>
      <c r="E16" s="70">
        <v>146150</v>
      </c>
      <c r="F16" s="70">
        <f>160057-13907</f>
        <v>146150</v>
      </c>
      <c r="G16" s="71">
        <f t="shared" si="0"/>
        <v>1</v>
      </c>
      <c r="H16" s="57"/>
    </row>
    <row r="17" spans="2:9" ht="18.95" customHeight="1">
      <c r="B17" s="69" t="s">
        <v>7</v>
      </c>
      <c r="C17" s="69" t="s">
        <v>16</v>
      </c>
      <c r="D17" s="70"/>
      <c r="E17" s="70"/>
      <c r="F17" s="70"/>
      <c r="G17" s="71" t="e">
        <f t="shared" si="0"/>
        <v>#DIV/0!</v>
      </c>
      <c r="H17" s="57"/>
    </row>
    <row r="18" spans="2:9" ht="18.95" customHeight="1">
      <c r="B18" s="69" t="s">
        <v>7</v>
      </c>
      <c r="C18" s="69" t="s">
        <v>17</v>
      </c>
      <c r="D18" s="70"/>
      <c r="E18" s="70"/>
      <c r="F18" s="70"/>
      <c r="G18" s="71" t="e">
        <f t="shared" si="0"/>
        <v>#DIV/0!</v>
      </c>
      <c r="H18" s="57"/>
    </row>
    <row r="19" spans="2:9" ht="18.95" customHeight="1">
      <c r="B19" s="69" t="s">
        <v>7</v>
      </c>
      <c r="C19" s="69" t="s">
        <v>18</v>
      </c>
      <c r="D19" s="70"/>
      <c r="E19" s="70">
        <v>-1310</v>
      </c>
      <c r="F19" s="70">
        <v>-1310</v>
      </c>
      <c r="G19" s="71">
        <f t="shared" si="0"/>
        <v>1</v>
      </c>
      <c r="H19" s="57"/>
    </row>
    <row r="20" spans="2:9" ht="25.5" customHeight="1">
      <c r="B20" s="65" t="s">
        <v>19</v>
      </c>
      <c r="C20" s="66" t="s">
        <v>20</v>
      </c>
      <c r="D20" s="67">
        <f>SUM(D21:D24)</f>
        <v>308858</v>
      </c>
      <c r="E20" s="67">
        <f>SUM(E21:E24)</f>
        <v>308858</v>
      </c>
      <c r="F20" s="67">
        <f>SUM(F21:F24)</f>
        <v>308858</v>
      </c>
      <c r="G20" s="68">
        <f t="shared" si="0"/>
        <v>1</v>
      </c>
      <c r="H20" s="57"/>
    </row>
    <row r="21" spans="2:9" ht="18.95" customHeight="1">
      <c r="B21" s="69" t="s">
        <v>7</v>
      </c>
      <c r="C21" s="69" t="s">
        <v>21</v>
      </c>
      <c r="D21" s="70">
        <v>308858</v>
      </c>
      <c r="E21" s="70">
        <v>308858</v>
      </c>
      <c r="F21" s="70">
        <v>308858</v>
      </c>
      <c r="G21" s="71">
        <f t="shared" si="0"/>
        <v>1</v>
      </c>
      <c r="H21" s="57"/>
    </row>
    <row r="22" spans="2:9" ht="18.95" customHeight="1">
      <c r="B22" s="69" t="s">
        <v>7</v>
      </c>
      <c r="C22" s="69" t="s">
        <v>16</v>
      </c>
      <c r="D22" s="70"/>
      <c r="E22" s="70"/>
      <c r="F22" s="70"/>
      <c r="G22" s="71" t="e">
        <f t="shared" si="0"/>
        <v>#DIV/0!</v>
      </c>
      <c r="H22" s="57"/>
    </row>
    <row r="23" spans="2:9" ht="18.95" customHeight="1">
      <c r="B23" s="69" t="s">
        <v>7</v>
      </c>
      <c r="C23" s="69" t="s">
        <v>17</v>
      </c>
      <c r="D23" s="70"/>
      <c r="E23" s="70"/>
      <c r="F23" s="70"/>
      <c r="G23" s="71" t="e">
        <f t="shared" si="0"/>
        <v>#DIV/0!</v>
      </c>
      <c r="H23" s="57"/>
    </row>
    <row r="24" spans="2:9" ht="18.95" customHeight="1">
      <c r="B24" s="69" t="s">
        <v>7</v>
      </c>
      <c r="C24" s="69" t="s">
        <v>18</v>
      </c>
      <c r="D24" s="70"/>
      <c r="E24" s="70"/>
      <c r="F24" s="70"/>
      <c r="G24" s="71" t="e">
        <f t="shared" si="0"/>
        <v>#DIV/0!</v>
      </c>
      <c r="H24" s="57"/>
    </row>
    <row r="25" spans="2:9" ht="18.95" customHeight="1">
      <c r="B25" s="65" t="s">
        <v>22</v>
      </c>
      <c r="C25" s="66" t="s">
        <v>23</v>
      </c>
      <c r="D25" s="67">
        <f>SUM(D26:D28)</f>
        <v>50000</v>
      </c>
      <c r="E25" s="67">
        <f>SUM(E26:E28)</f>
        <v>236884</v>
      </c>
      <c r="F25" s="67">
        <f>SUM(F26:F28)</f>
        <v>236695</v>
      </c>
      <c r="G25" s="68">
        <f t="shared" si="0"/>
        <v>0.9992021411323686</v>
      </c>
      <c r="H25" s="57"/>
    </row>
    <row r="26" spans="2:9" ht="18.95" customHeight="1">
      <c r="B26" s="69" t="s">
        <v>7</v>
      </c>
      <c r="C26" s="69" t="s">
        <v>16</v>
      </c>
      <c r="D26" s="70">
        <v>50000</v>
      </c>
      <c r="E26" s="70">
        <v>237116</v>
      </c>
      <c r="F26" s="70">
        <v>237116</v>
      </c>
      <c r="G26" s="71">
        <f t="shared" si="0"/>
        <v>1</v>
      </c>
      <c r="H26" s="57"/>
    </row>
    <row r="27" spans="2:9" ht="18.95" customHeight="1">
      <c r="B27" s="69" t="s">
        <v>7</v>
      </c>
      <c r="C27" s="69" t="s">
        <v>24</v>
      </c>
      <c r="D27" s="70"/>
      <c r="E27" s="70"/>
      <c r="F27" s="70"/>
      <c r="G27" s="71" t="e">
        <f t="shared" si="0"/>
        <v>#DIV/0!</v>
      </c>
      <c r="H27" s="57"/>
    </row>
    <row r="28" spans="2:9" ht="18.95" customHeight="1">
      <c r="B28" s="69" t="s">
        <v>7</v>
      </c>
      <c r="C28" s="69" t="s">
        <v>18</v>
      </c>
      <c r="D28" s="70"/>
      <c r="E28" s="70">
        <v>-232</v>
      </c>
      <c r="F28" s="70">
        <v>-421</v>
      </c>
      <c r="G28" s="71">
        <f t="shared" si="0"/>
        <v>1.8146551724137931</v>
      </c>
      <c r="H28" s="57"/>
    </row>
    <row r="29" spans="2:9" ht="30.75" customHeight="1">
      <c r="B29" s="65" t="s">
        <v>25</v>
      </c>
      <c r="C29" s="66" t="s">
        <v>26</v>
      </c>
      <c r="D29" s="72">
        <v>50000</v>
      </c>
      <c r="E29" s="72">
        <v>116170</v>
      </c>
      <c r="F29" s="72">
        <f>102263+13907</f>
        <v>116170</v>
      </c>
      <c r="G29" s="68">
        <f t="shared" si="0"/>
        <v>1</v>
      </c>
      <c r="H29" s="57"/>
    </row>
    <row r="30" spans="2:9" ht="18.95" customHeight="1">
      <c r="B30" s="65" t="s">
        <v>27</v>
      </c>
      <c r="C30" s="66" t="s">
        <v>28</v>
      </c>
      <c r="D30" s="72">
        <v>200</v>
      </c>
      <c r="E30" s="72">
        <v>500</v>
      </c>
      <c r="F30" s="72">
        <v>506</v>
      </c>
      <c r="G30" s="68">
        <f t="shared" si="0"/>
        <v>1.012</v>
      </c>
      <c r="H30" s="57"/>
    </row>
    <row r="31" spans="2:9" ht="18.95" customHeight="1">
      <c r="B31" s="65" t="s">
        <v>29</v>
      </c>
      <c r="C31" s="66" t="s">
        <v>30</v>
      </c>
      <c r="D31" s="72"/>
      <c r="E31" s="72"/>
      <c r="F31" s="72"/>
      <c r="G31" s="68" t="e">
        <f t="shared" si="0"/>
        <v>#DIV/0!</v>
      </c>
      <c r="H31" s="57"/>
    </row>
    <row r="32" spans="2:9" ht="18.95" customHeight="1">
      <c r="B32" s="60" t="s">
        <v>31</v>
      </c>
      <c r="C32" s="61" t="s">
        <v>32</v>
      </c>
      <c r="D32" s="62">
        <f>+D33+D65+D66</f>
        <v>1138708</v>
      </c>
      <c r="E32" s="62">
        <f>+E33+E65+E66</f>
        <v>1639235</v>
      </c>
      <c r="F32" s="62">
        <f>+F33+F65+F66</f>
        <v>1644744</v>
      </c>
      <c r="G32" s="63">
        <f t="shared" si="0"/>
        <v>1.0033607139915874</v>
      </c>
      <c r="H32" s="57"/>
      <c r="I32" s="162"/>
    </row>
    <row r="33" spans="2:9" ht="18.95" customHeight="1">
      <c r="B33" s="65" t="s">
        <v>5</v>
      </c>
      <c r="C33" s="66" t="s">
        <v>33</v>
      </c>
      <c r="D33" s="67">
        <f>+D34+D35+D36+D44+D52+D57+D61+D64</f>
        <v>1132308</v>
      </c>
      <c r="E33" s="67">
        <f>+E34+E35+E36+E44+E52+E57+E61+E64</f>
        <v>1628235</v>
      </c>
      <c r="F33" s="67">
        <f>+F34+F35+F36+F44+F52+F57+F61+F64</f>
        <v>1634109</v>
      </c>
      <c r="G33" s="68">
        <f t="shared" si="0"/>
        <v>1.003607587356862</v>
      </c>
      <c r="H33" s="57"/>
    </row>
    <row r="34" spans="2:9" ht="18.95" customHeight="1">
      <c r="B34" s="73" t="s">
        <v>7</v>
      </c>
      <c r="C34" s="74" t="s">
        <v>34</v>
      </c>
      <c r="D34" s="72">
        <v>105655</v>
      </c>
      <c r="E34" s="72">
        <v>80001</v>
      </c>
      <c r="F34" s="72">
        <v>80501</v>
      </c>
      <c r="G34" s="68">
        <f t="shared" si="0"/>
        <v>1.0062499218759766</v>
      </c>
      <c r="H34" s="57"/>
    </row>
    <row r="35" spans="2:9" ht="18.95" customHeight="1">
      <c r="B35" s="73" t="s">
        <v>7</v>
      </c>
      <c r="C35" s="74" t="s">
        <v>35</v>
      </c>
      <c r="D35" s="72">
        <v>47059</v>
      </c>
      <c r="E35" s="72">
        <v>49177</v>
      </c>
      <c r="F35" s="72">
        <f>26165+25833</f>
        <v>51998</v>
      </c>
      <c r="G35" s="68">
        <f t="shared" si="0"/>
        <v>1.0573642149785469</v>
      </c>
      <c r="H35" s="57"/>
      <c r="I35" s="162"/>
    </row>
    <row r="36" spans="2:9" ht="18.95" customHeight="1">
      <c r="B36" s="73" t="s">
        <v>7</v>
      </c>
      <c r="C36" s="74" t="s">
        <v>36</v>
      </c>
      <c r="D36" s="67">
        <f>SUM(D37:D43)</f>
        <v>332515</v>
      </c>
      <c r="E36" s="67">
        <f>SUM(E37:E43)</f>
        <v>594245</v>
      </c>
      <c r="F36" s="67">
        <f>SUM(F37:F43)</f>
        <v>597293</v>
      </c>
      <c r="G36" s="68">
        <f t="shared" si="0"/>
        <v>1.0051291975531977</v>
      </c>
      <c r="H36" s="57"/>
    </row>
    <row r="37" spans="2:9" ht="18.95" customHeight="1">
      <c r="B37" s="58" t="s">
        <v>7</v>
      </c>
      <c r="C37" s="69" t="s">
        <v>37</v>
      </c>
      <c r="D37" s="70">
        <v>0</v>
      </c>
      <c r="E37" s="70">
        <v>0</v>
      </c>
      <c r="F37" s="70">
        <v>0</v>
      </c>
      <c r="G37" s="71" t="e">
        <f t="shared" si="0"/>
        <v>#DIV/0!</v>
      </c>
      <c r="H37" s="57"/>
    </row>
    <row r="38" spans="2:9" ht="18.95" customHeight="1">
      <c r="B38" s="58" t="s">
        <v>7</v>
      </c>
      <c r="C38" s="69" t="s">
        <v>38</v>
      </c>
      <c r="D38" s="70">
        <v>26468</v>
      </c>
      <c r="E38" s="70">
        <v>128658</v>
      </c>
      <c r="F38" s="70">
        <v>128657</v>
      </c>
      <c r="G38" s="71">
        <f t="shared" si="0"/>
        <v>0.99999222745573535</v>
      </c>
      <c r="H38" s="57"/>
    </row>
    <row r="39" spans="2:9" ht="18.95" customHeight="1">
      <c r="B39" s="58" t="s">
        <v>7</v>
      </c>
      <c r="C39" s="69" t="s">
        <v>39</v>
      </c>
      <c r="D39" s="70">
        <v>16050</v>
      </c>
      <c r="E39" s="70">
        <v>42966</v>
      </c>
      <c r="F39" s="70">
        <f>17840+27826</f>
        <v>45666</v>
      </c>
      <c r="G39" s="71">
        <f t="shared" si="0"/>
        <v>1.0628403854210307</v>
      </c>
      <c r="H39" s="57"/>
    </row>
    <row r="40" spans="2:9" ht="18.95" customHeight="1">
      <c r="B40" s="58" t="s">
        <v>7</v>
      </c>
      <c r="C40" s="69" t="s">
        <v>40</v>
      </c>
      <c r="D40" s="70">
        <v>26471</v>
      </c>
      <c r="E40" s="70">
        <v>18549</v>
      </c>
      <c r="F40" s="70">
        <v>18725</v>
      </c>
      <c r="G40" s="71">
        <f t="shared" si="0"/>
        <v>1.0094883821230256</v>
      </c>
      <c r="H40" s="57"/>
    </row>
    <row r="41" spans="2:9" ht="18.95" customHeight="1">
      <c r="B41" s="58" t="s">
        <v>7</v>
      </c>
      <c r="C41" s="69" t="s">
        <v>41</v>
      </c>
      <c r="D41" s="70">
        <v>29500</v>
      </c>
      <c r="E41" s="70">
        <v>30972</v>
      </c>
      <c r="F41" s="70">
        <v>32080</v>
      </c>
      <c r="G41" s="71">
        <f t="shared" si="0"/>
        <v>1.0357742477076068</v>
      </c>
      <c r="H41" s="57"/>
    </row>
    <row r="42" spans="2:9" ht="18.95" customHeight="1">
      <c r="B42" s="58" t="s">
        <v>7</v>
      </c>
      <c r="C42" s="69" t="s">
        <v>42</v>
      </c>
      <c r="D42" s="70">
        <v>159205</v>
      </c>
      <c r="E42" s="70">
        <v>200550</v>
      </c>
      <c r="F42" s="70">
        <v>200550</v>
      </c>
      <c r="G42" s="71">
        <f t="shared" si="0"/>
        <v>1</v>
      </c>
      <c r="H42" s="57"/>
    </row>
    <row r="43" spans="2:9" ht="18.95" customHeight="1">
      <c r="B43" s="58" t="s">
        <v>7</v>
      </c>
      <c r="C43" s="69" t="s">
        <v>43</v>
      </c>
      <c r="D43" s="70">
        <v>74821</v>
      </c>
      <c r="E43" s="70">
        <v>172550</v>
      </c>
      <c r="F43" s="70">
        <f>76448+91862+3306-1</f>
        <v>171615</v>
      </c>
      <c r="G43" s="71">
        <f t="shared" si="0"/>
        <v>0.99458128078817731</v>
      </c>
      <c r="H43" s="57"/>
    </row>
    <row r="44" spans="2:9" ht="18.95" customHeight="1">
      <c r="B44" s="73" t="s">
        <v>7</v>
      </c>
      <c r="C44" s="74" t="s">
        <v>44</v>
      </c>
      <c r="D44" s="67">
        <f>SUM(D45:D51)</f>
        <v>3345</v>
      </c>
      <c r="E44" s="67">
        <f>SUM(E45:E51)</f>
        <v>15801</v>
      </c>
      <c r="F44" s="67">
        <f>SUM(F45:F51)</f>
        <v>16542</v>
      </c>
      <c r="G44" s="68">
        <f t="shared" si="0"/>
        <v>1.0468957660907539</v>
      </c>
      <c r="H44" s="57"/>
    </row>
    <row r="45" spans="2:9" ht="18.95" customHeight="1">
      <c r="B45" s="58" t="s">
        <v>7</v>
      </c>
      <c r="C45" s="69" t="s">
        <v>45</v>
      </c>
      <c r="D45" s="70">
        <v>3145</v>
      </c>
      <c r="E45" s="70">
        <v>3145</v>
      </c>
      <c r="F45" s="70">
        <v>3276</v>
      </c>
      <c r="G45" s="71">
        <f t="shared" si="0"/>
        <v>1.0416534181240065</v>
      </c>
      <c r="H45" s="57"/>
    </row>
    <row r="46" spans="2:9" ht="18.95" customHeight="1">
      <c r="B46" s="58" t="s">
        <v>7</v>
      </c>
      <c r="C46" s="69" t="s">
        <v>46</v>
      </c>
      <c r="D46" s="70"/>
      <c r="E46" s="70"/>
      <c r="F46" s="70"/>
      <c r="G46" s="71" t="e">
        <f t="shared" si="0"/>
        <v>#DIV/0!</v>
      </c>
      <c r="H46" s="57"/>
    </row>
    <row r="47" spans="2:9" ht="18.95" customHeight="1">
      <c r="B47" s="58" t="s">
        <v>7</v>
      </c>
      <c r="C47" s="69" t="s">
        <v>47</v>
      </c>
      <c r="D47" s="70"/>
      <c r="E47" s="70"/>
      <c r="F47" s="70"/>
      <c r="G47" s="71" t="e">
        <f t="shared" si="0"/>
        <v>#DIV/0!</v>
      </c>
      <c r="H47" s="57"/>
    </row>
    <row r="48" spans="2:9" ht="18.95" customHeight="1">
      <c r="B48" s="58" t="s">
        <v>7</v>
      </c>
      <c r="C48" s="69" t="s">
        <v>48</v>
      </c>
      <c r="D48" s="70"/>
      <c r="E48" s="70">
        <v>12236</v>
      </c>
      <c r="F48" s="70">
        <v>12977</v>
      </c>
      <c r="G48" s="71">
        <f t="shared" si="0"/>
        <v>1.06055900621118</v>
      </c>
      <c r="H48" s="57"/>
    </row>
    <row r="49" spans="2:8" ht="18.95" customHeight="1">
      <c r="B49" s="58" t="s">
        <v>7</v>
      </c>
      <c r="C49" s="69" t="s">
        <v>49</v>
      </c>
      <c r="D49" s="70"/>
      <c r="E49" s="70"/>
      <c r="F49" s="70"/>
      <c r="G49" s="71" t="e">
        <f t="shared" si="0"/>
        <v>#DIV/0!</v>
      </c>
      <c r="H49" s="57"/>
    </row>
    <row r="50" spans="2:8" ht="18.95" customHeight="1">
      <c r="B50" s="58" t="s">
        <v>7</v>
      </c>
      <c r="C50" s="69" t="s">
        <v>50</v>
      </c>
      <c r="D50" s="70"/>
      <c r="E50" s="70"/>
      <c r="F50" s="70"/>
      <c r="G50" s="71" t="e">
        <f t="shared" si="0"/>
        <v>#DIV/0!</v>
      </c>
      <c r="H50" s="57"/>
    </row>
    <row r="51" spans="2:8" ht="18.95" customHeight="1">
      <c r="B51" s="58" t="s">
        <v>7</v>
      </c>
      <c r="C51" s="69" t="s">
        <v>51</v>
      </c>
      <c r="D51" s="70">
        <v>200</v>
      </c>
      <c r="E51" s="70">
        <v>420</v>
      </c>
      <c r="F51" s="70">
        <f>3565-3276</f>
        <v>289</v>
      </c>
      <c r="G51" s="71">
        <f t="shared" si="0"/>
        <v>0.68809523809523809</v>
      </c>
      <c r="H51" s="57"/>
    </row>
    <row r="52" spans="2:8" ht="18.95" customHeight="1">
      <c r="B52" s="73" t="s">
        <v>7</v>
      </c>
      <c r="C52" s="74" t="s">
        <v>52</v>
      </c>
      <c r="D52" s="67">
        <f>SUM(D53:D56)</f>
        <v>533675</v>
      </c>
      <c r="E52" s="67">
        <f>SUM(E53:E56)</f>
        <v>741208</v>
      </c>
      <c r="F52" s="67">
        <f>SUM(F53:F56)</f>
        <v>741129</v>
      </c>
      <c r="G52" s="68">
        <f t="shared" si="0"/>
        <v>0.99989341723240976</v>
      </c>
      <c r="H52" s="57"/>
    </row>
    <row r="53" spans="2:8" ht="18.95" customHeight="1">
      <c r="B53" s="58" t="s">
        <v>7</v>
      </c>
      <c r="C53" s="69" t="s">
        <v>53</v>
      </c>
      <c r="D53" s="70">
        <v>462256</v>
      </c>
      <c r="E53" s="70">
        <v>495982</v>
      </c>
      <c r="F53" s="70">
        <f>495903</f>
        <v>495903</v>
      </c>
      <c r="G53" s="71">
        <f t="shared" si="0"/>
        <v>0.99984072002613</v>
      </c>
      <c r="H53" s="57"/>
    </row>
    <row r="54" spans="2:8" ht="18.95" customHeight="1">
      <c r="B54" s="58" t="s">
        <v>7</v>
      </c>
      <c r="C54" s="69" t="s">
        <v>54</v>
      </c>
      <c r="D54" s="70"/>
      <c r="E54" s="70"/>
      <c r="F54" s="70"/>
      <c r="G54" s="71" t="e">
        <f t="shared" si="0"/>
        <v>#DIV/0!</v>
      </c>
      <c r="H54" s="57"/>
    </row>
    <row r="55" spans="2:8" ht="18.95" customHeight="1">
      <c r="B55" s="58" t="s">
        <v>7</v>
      </c>
      <c r="C55" s="69" t="s">
        <v>55</v>
      </c>
      <c r="D55" s="70"/>
      <c r="E55" s="70"/>
      <c r="F55" s="70"/>
      <c r="G55" s="71" t="e">
        <f t="shared" si="0"/>
        <v>#DIV/0!</v>
      </c>
      <c r="H55" s="57"/>
    </row>
    <row r="56" spans="2:8" ht="18.95" customHeight="1">
      <c r="B56" s="58" t="s">
        <v>7</v>
      </c>
      <c r="C56" s="69" t="s">
        <v>56</v>
      </c>
      <c r="D56" s="70">
        <v>71419</v>
      </c>
      <c r="E56" s="70">
        <v>245226</v>
      </c>
      <c r="F56" s="70">
        <v>245226</v>
      </c>
      <c r="G56" s="71">
        <f t="shared" si="0"/>
        <v>1</v>
      </c>
      <c r="H56" s="57"/>
    </row>
    <row r="57" spans="2:8" ht="18.95" customHeight="1">
      <c r="B57" s="73" t="s">
        <v>7</v>
      </c>
      <c r="C57" s="74" t="s">
        <v>57</v>
      </c>
      <c r="D57" s="67">
        <f>SUM(D58:D60)</f>
        <v>97380</v>
      </c>
      <c r="E57" s="67">
        <f>SUM(E58:E60)</f>
        <v>125315</v>
      </c>
      <c r="F57" s="67">
        <f>SUM(F58:F60)</f>
        <v>124304</v>
      </c>
      <c r="G57" s="68">
        <f t="shared" si="0"/>
        <v>0.99193233052707175</v>
      </c>
      <c r="H57" s="57"/>
    </row>
    <row r="58" spans="2:8" ht="18.95" customHeight="1">
      <c r="B58" s="58" t="s">
        <v>7</v>
      </c>
      <c r="C58" s="69" t="s">
        <v>58</v>
      </c>
      <c r="D58" s="70">
        <v>82236</v>
      </c>
      <c r="E58" s="70">
        <v>109002</v>
      </c>
      <c r="F58" s="70">
        <v>109002</v>
      </c>
      <c r="G58" s="71">
        <f t="shared" si="0"/>
        <v>1</v>
      </c>
      <c r="H58" s="57"/>
    </row>
    <row r="59" spans="2:8" ht="18.95" customHeight="1">
      <c r="B59" s="58" t="s">
        <v>7</v>
      </c>
      <c r="C59" s="69" t="s">
        <v>59</v>
      </c>
      <c r="D59" s="70">
        <v>14055</v>
      </c>
      <c r="E59" s="70">
        <v>15224</v>
      </c>
      <c r="F59" s="70">
        <v>15224</v>
      </c>
      <c r="G59" s="71">
        <f t="shared" si="0"/>
        <v>1</v>
      </c>
      <c r="H59" s="57"/>
    </row>
    <row r="60" spans="2:8" ht="18.95" customHeight="1">
      <c r="B60" s="58" t="s">
        <v>7</v>
      </c>
      <c r="C60" s="69" t="s">
        <v>51</v>
      </c>
      <c r="D60" s="70">
        <v>1089</v>
      </c>
      <c r="E60" s="70">
        <v>1089</v>
      </c>
      <c r="F60" s="70">
        <v>78</v>
      </c>
      <c r="G60" s="71">
        <f t="shared" si="0"/>
        <v>7.1625344352617082E-2</v>
      </c>
      <c r="H60" s="57"/>
    </row>
    <row r="61" spans="2:8" ht="18.95" customHeight="1">
      <c r="B61" s="73" t="s">
        <v>7</v>
      </c>
      <c r="C61" s="74" t="s">
        <v>60</v>
      </c>
      <c r="D61" s="67">
        <f>SUM(D62:D63)</f>
        <v>12679</v>
      </c>
      <c r="E61" s="67">
        <f>SUM(E62:E63)</f>
        <v>22488</v>
      </c>
      <c r="F61" s="67">
        <f>SUM(F62:F63)</f>
        <v>22342</v>
      </c>
      <c r="G61" s="68">
        <f t="shared" si="0"/>
        <v>0.99350764852365703</v>
      </c>
      <c r="H61" s="57"/>
    </row>
    <row r="62" spans="2:8" ht="18.95" customHeight="1">
      <c r="B62" s="58" t="s">
        <v>7</v>
      </c>
      <c r="C62" s="69" t="s">
        <v>61</v>
      </c>
      <c r="D62" s="70">
        <v>5000</v>
      </c>
      <c r="E62" s="70">
        <v>15788</v>
      </c>
      <c r="F62" s="70">
        <v>15787</v>
      </c>
      <c r="G62" s="71">
        <f t="shared" si="0"/>
        <v>0.99993666075500376</v>
      </c>
      <c r="H62" s="57"/>
    </row>
    <row r="63" spans="2:8" ht="18.95" customHeight="1">
      <c r="B63" s="58" t="s">
        <v>7</v>
      </c>
      <c r="C63" s="69" t="s">
        <v>51</v>
      </c>
      <c r="D63" s="70">
        <v>7679</v>
      </c>
      <c r="E63" s="70">
        <v>6700</v>
      </c>
      <c r="F63" s="70">
        <v>6555</v>
      </c>
      <c r="G63" s="71">
        <f t="shared" si="0"/>
        <v>0.97835820895522385</v>
      </c>
      <c r="H63" s="57"/>
    </row>
    <row r="64" spans="2:8" ht="18.95" customHeight="1">
      <c r="B64" s="73" t="s">
        <v>7</v>
      </c>
      <c r="C64" s="74" t="s">
        <v>62</v>
      </c>
      <c r="D64" s="72"/>
      <c r="E64" s="72"/>
      <c r="F64" s="72"/>
      <c r="G64" s="68" t="e">
        <f t="shared" si="0"/>
        <v>#DIV/0!</v>
      </c>
      <c r="H64" s="57"/>
    </row>
    <row r="65" spans="2:8" ht="18.95" customHeight="1">
      <c r="B65" s="65" t="s">
        <v>12</v>
      </c>
      <c r="C65" s="66" t="s">
        <v>63</v>
      </c>
      <c r="D65" s="72">
        <v>1500</v>
      </c>
      <c r="E65" s="72">
        <v>8500</v>
      </c>
      <c r="F65" s="72">
        <v>8164</v>
      </c>
      <c r="G65" s="68">
        <f t="shared" si="0"/>
        <v>0.96047058823529408</v>
      </c>
      <c r="H65" s="57"/>
    </row>
    <row r="66" spans="2:8" ht="18.95" customHeight="1">
      <c r="B66" s="65" t="s">
        <v>19</v>
      </c>
      <c r="C66" s="66" t="s">
        <v>64</v>
      </c>
      <c r="D66" s="67">
        <v>4900</v>
      </c>
      <c r="E66" s="67">
        <f>SUM(E67:E68)</f>
        <v>2500</v>
      </c>
      <c r="F66" s="67">
        <f>SUM(F67:F68)</f>
        <v>2471</v>
      </c>
      <c r="G66" s="68">
        <f t="shared" si="0"/>
        <v>0.98839999999999995</v>
      </c>
      <c r="H66" s="57"/>
    </row>
    <row r="67" spans="2:8" ht="18.95" customHeight="1">
      <c r="B67" s="69" t="s">
        <v>7</v>
      </c>
      <c r="C67" s="69" t="s">
        <v>65</v>
      </c>
      <c r="D67" s="70"/>
      <c r="E67" s="70"/>
      <c r="F67" s="70"/>
      <c r="G67" s="71" t="e">
        <f t="shared" si="0"/>
        <v>#DIV/0!</v>
      </c>
      <c r="H67" s="57"/>
    </row>
    <row r="68" spans="2:8" ht="18.95" customHeight="1">
      <c r="B68" s="69" t="s">
        <v>7</v>
      </c>
      <c r="C68" s="69" t="s">
        <v>66</v>
      </c>
      <c r="D68" s="70">
        <v>4900</v>
      </c>
      <c r="E68" s="70">
        <v>2500</v>
      </c>
      <c r="F68" s="70">
        <v>2471</v>
      </c>
      <c r="G68" s="71">
        <f t="shared" si="0"/>
        <v>0.98839999999999995</v>
      </c>
      <c r="H68" s="57"/>
    </row>
    <row r="69" spans="2:8" ht="18.95" customHeight="1">
      <c r="B69" s="60" t="s">
        <v>67</v>
      </c>
      <c r="C69" s="61" t="s">
        <v>68</v>
      </c>
      <c r="D69" s="62">
        <f>SUM(D70:D71)</f>
        <v>0</v>
      </c>
      <c r="E69" s="62">
        <f>SUM(E70:E71)</f>
        <v>0</v>
      </c>
      <c r="F69" s="62">
        <f>SUM(F70:F71)</f>
        <v>0</v>
      </c>
      <c r="G69" s="63" t="e">
        <f t="shared" si="0"/>
        <v>#DIV/0!</v>
      </c>
      <c r="H69" s="57"/>
    </row>
    <row r="70" spans="2:8" ht="18.95" customHeight="1">
      <c r="B70" s="75" t="s">
        <v>69</v>
      </c>
      <c r="C70" s="76" t="s">
        <v>70</v>
      </c>
      <c r="D70" s="70"/>
      <c r="E70" s="70"/>
      <c r="F70" s="70"/>
      <c r="G70" s="71" t="e">
        <f t="shared" si="0"/>
        <v>#DIV/0!</v>
      </c>
      <c r="H70" s="57"/>
    </row>
    <row r="71" spans="2:8" ht="18.75" customHeight="1">
      <c r="B71" s="75" t="s">
        <v>69</v>
      </c>
      <c r="C71" s="76" t="s">
        <v>71</v>
      </c>
      <c r="D71" s="70"/>
      <c r="E71" s="70"/>
      <c r="F71" s="70"/>
      <c r="G71" s="71" t="e">
        <f t="shared" si="0"/>
        <v>#DIV/0!</v>
      </c>
      <c r="H71" s="57"/>
    </row>
    <row r="72" spans="2:8" ht="29.25" customHeight="1">
      <c r="B72" s="60" t="s">
        <v>72</v>
      </c>
      <c r="C72" s="61" t="s">
        <v>73</v>
      </c>
      <c r="D72" s="62">
        <f>D8-D32+D69</f>
        <v>0</v>
      </c>
      <c r="E72" s="62">
        <f>E8-E32+E69</f>
        <v>37918</v>
      </c>
      <c r="F72" s="62">
        <f>F8-F32+F69</f>
        <v>32235</v>
      </c>
      <c r="G72" s="63">
        <f t="shared" si="0"/>
        <v>0.85012395168521548</v>
      </c>
      <c r="H72" s="57"/>
    </row>
    <row r="73" spans="2:8" ht="18.95" customHeight="1">
      <c r="B73" s="77"/>
      <c r="C73" s="78"/>
      <c r="D73" s="79"/>
      <c r="E73" s="79"/>
      <c r="F73" s="79"/>
      <c r="G73" s="71" t="e">
        <f t="shared" ref="G73:G100" si="1">F73/E73</f>
        <v>#DIV/0!</v>
      </c>
      <c r="H73" s="57"/>
    </row>
    <row r="74" spans="2:8" ht="18.95" customHeight="1">
      <c r="B74" s="60" t="s">
        <v>74</v>
      </c>
      <c r="C74" s="61" t="s">
        <v>75</v>
      </c>
      <c r="D74" s="80">
        <v>0</v>
      </c>
      <c r="E74" s="80"/>
      <c r="F74" s="80">
        <v>0</v>
      </c>
      <c r="G74" s="63" t="e">
        <f t="shared" si="1"/>
        <v>#DIV/0!</v>
      </c>
      <c r="H74" s="57"/>
    </row>
    <row r="75" spans="2:8" ht="18.75" customHeight="1">
      <c r="B75" s="77"/>
      <c r="C75" s="78"/>
      <c r="D75" s="79"/>
      <c r="E75" s="79"/>
      <c r="F75" s="79"/>
      <c r="G75" s="71" t="e">
        <f t="shared" si="1"/>
        <v>#DIV/0!</v>
      </c>
      <c r="H75" s="57"/>
    </row>
    <row r="76" spans="2:8" ht="27.75" customHeight="1">
      <c r="B76" s="60" t="s">
        <v>76</v>
      </c>
      <c r="C76" s="61" t="s">
        <v>77</v>
      </c>
      <c r="D76" s="62">
        <f>D72-D74</f>
        <v>0</v>
      </c>
      <c r="E76" s="62">
        <f>E72-E74</f>
        <v>37918</v>
      </c>
      <c r="F76" s="62">
        <f>F72-F74</f>
        <v>32235</v>
      </c>
      <c r="G76" s="63">
        <f t="shared" si="1"/>
        <v>0.85012395168521548</v>
      </c>
      <c r="H76" s="57"/>
    </row>
    <row r="77" spans="2:8" ht="18.95" customHeight="1">
      <c r="B77" s="81" t="s">
        <v>7</v>
      </c>
      <c r="C77" s="76" t="s">
        <v>7</v>
      </c>
      <c r="D77" s="82"/>
      <c r="E77" s="82"/>
      <c r="F77" s="82" t="s">
        <v>7</v>
      </c>
      <c r="G77" s="71" t="e">
        <f t="shared" si="1"/>
        <v>#VALUE!</v>
      </c>
      <c r="H77" s="57"/>
    </row>
    <row r="78" spans="2:8" ht="18.95" customHeight="1">
      <c r="B78" s="60" t="s">
        <v>78</v>
      </c>
      <c r="C78" s="61" t="s">
        <v>79</v>
      </c>
      <c r="D78" s="62">
        <f>D79+D84+D89</f>
        <v>35405</v>
      </c>
      <c r="E78" s="62">
        <f>E79+E84+E89</f>
        <v>54610</v>
      </c>
      <c r="F78" s="62">
        <f>F79+F84+F89</f>
        <v>54610</v>
      </c>
      <c r="G78" s="63">
        <f t="shared" si="1"/>
        <v>1</v>
      </c>
      <c r="H78" s="57"/>
    </row>
    <row r="79" spans="2:8" ht="18.95" customHeight="1">
      <c r="B79" s="65" t="s">
        <v>5</v>
      </c>
      <c r="C79" s="66" t="s">
        <v>80</v>
      </c>
      <c r="D79" s="67">
        <f>SUM(D80:D83)</f>
        <v>35405</v>
      </c>
      <c r="E79" s="67">
        <f>SUM(E80:E83)</f>
        <v>30903</v>
      </c>
      <c r="F79" s="67">
        <f>SUM(F80:F83)</f>
        <v>30903</v>
      </c>
      <c r="G79" s="68">
        <f t="shared" si="1"/>
        <v>1</v>
      </c>
      <c r="H79" s="57"/>
    </row>
    <row r="80" spans="2:8" ht="18.95" customHeight="1">
      <c r="B80" s="69" t="s">
        <v>7</v>
      </c>
      <c r="C80" s="69" t="s">
        <v>81</v>
      </c>
      <c r="D80" s="70">
        <v>36500</v>
      </c>
      <c r="E80" s="70">
        <v>36500</v>
      </c>
      <c r="F80" s="70">
        <v>36500</v>
      </c>
      <c r="G80" s="71">
        <f t="shared" si="1"/>
        <v>1</v>
      </c>
      <c r="H80" s="57"/>
    </row>
    <row r="81" spans="2:8" ht="18.95" customHeight="1">
      <c r="B81" s="69" t="s">
        <v>7</v>
      </c>
      <c r="C81" s="69" t="s">
        <v>16</v>
      </c>
      <c r="D81" s="70"/>
      <c r="E81" s="70"/>
      <c r="F81" s="70"/>
      <c r="G81" s="71" t="e">
        <f t="shared" si="1"/>
        <v>#DIV/0!</v>
      </c>
      <c r="H81" s="57"/>
    </row>
    <row r="82" spans="2:8" ht="18.95" customHeight="1">
      <c r="B82" s="69" t="s">
        <v>7</v>
      </c>
      <c r="C82" s="69" t="s">
        <v>17</v>
      </c>
      <c r="D82" s="70"/>
      <c r="E82" s="70"/>
      <c r="F82" s="70"/>
      <c r="G82" s="71" t="e">
        <f t="shared" si="1"/>
        <v>#DIV/0!</v>
      </c>
      <c r="H82" s="57"/>
    </row>
    <row r="83" spans="2:8" ht="18.95" customHeight="1">
      <c r="B83" s="69" t="s">
        <v>7</v>
      </c>
      <c r="C83" s="69" t="s">
        <v>18</v>
      </c>
      <c r="D83" s="70">
        <v>-1095</v>
      </c>
      <c r="E83" s="70">
        <v>-5597</v>
      </c>
      <c r="F83" s="70">
        <v>-5597</v>
      </c>
      <c r="G83" s="71">
        <f t="shared" si="1"/>
        <v>1</v>
      </c>
      <c r="H83" s="57"/>
    </row>
    <row r="84" spans="2:8" ht="18.95" customHeight="1">
      <c r="B84" s="65" t="s">
        <v>12</v>
      </c>
      <c r="C84" s="66" t="s">
        <v>82</v>
      </c>
      <c r="D84" s="67">
        <f>SUM(D85:D88)</f>
        <v>0</v>
      </c>
      <c r="E84" s="67">
        <f>SUM(E85:E88)</f>
        <v>23707</v>
      </c>
      <c r="F84" s="67">
        <f>SUM(F85:F88)</f>
        <v>23707</v>
      </c>
      <c r="G84" s="68">
        <f t="shared" si="1"/>
        <v>1</v>
      </c>
      <c r="H84" s="57"/>
    </row>
    <row r="85" spans="2:8" ht="18.95" customHeight="1">
      <c r="B85" s="69" t="s">
        <v>7</v>
      </c>
      <c r="C85" s="69" t="s">
        <v>21</v>
      </c>
      <c r="D85" s="70"/>
      <c r="E85" s="70">
        <v>28000</v>
      </c>
      <c r="F85" s="70">
        <v>28000</v>
      </c>
      <c r="G85" s="71">
        <f t="shared" si="1"/>
        <v>1</v>
      </c>
      <c r="H85" s="57"/>
    </row>
    <row r="86" spans="2:8" ht="18.95" customHeight="1">
      <c r="B86" s="69" t="s">
        <v>7</v>
      </c>
      <c r="C86" s="69" t="s">
        <v>16</v>
      </c>
      <c r="D86" s="70"/>
      <c r="E86" s="70"/>
      <c r="F86" s="70"/>
      <c r="G86" s="71" t="e">
        <f t="shared" si="1"/>
        <v>#DIV/0!</v>
      </c>
      <c r="H86" s="57"/>
    </row>
    <row r="87" spans="2:8" ht="18.95" customHeight="1">
      <c r="B87" s="69" t="s">
        <v>7</v>
      </c>
      <c r="C87" s="69" t="s">
        <v>17</v>
      </c>
      <c r="D87" s="70"/>
      <c r="E87" s="70"/>
      <c r="F87" s="70"/>
      <c r="G87" s="71" t="e">
        <f t="shared" si="1"/>
        <v>#DIV/0!</v>
      </c>
      <c r="H87" s="57"/>
    </row>
    <row r="88" spans="2:8" ht="18.95" customHeight="1">
      <c r="B88" s="69" t="s">
        <v>7</v>
      </c>
      <c r="C88" s="69" t="s">
        <v>18</v>
      </c>
      <c r="D88" s="70"/>
      <c r="E88" s="70">
        <v>-4293</v>
      </c>
      <c r="F88" s="70">
        <v>-4293</v>
      </c>
      <c r="G88" s="71">
        <f t="shared" si="1"/>
        <v>1</v>
      </c>
      <c r="H88" s="57"/>
    </row>
    <row r="89" spans="2:8" ht="18.95" customHeight="1">
      <c r="B89" s="65" t="s">
        <v>19</v>
      </c>
      <c r="C89" s="66" t="s">
        <v>23</v>
      </c>
      <c r="D89" s="67">
        <f>SUM(D90:D92)</f>
        <v>0</v>
      </c>
      <c r="E89" s="67">
        <f>SUM(E90:E92)</f>
        <v>0</v>
      </c>
      <c r="F89" s="67">
        <f>SUM(F90:F92)</f>
        <v>0</v>
      </c>
      <c r="G89" s="68" t="e">
        <f t="shared" si="1"/>
        <v>#DIV/0!</v>
      </c>
      <c r="H89" s="57"/>
    </row>
    <row r="90" spans="2:8" ht="18.95" customHeight="1">
      <c r="B90" s="69" t="s">
        <v>7</v>
      </c>
      <c r="C90" s="69" t="s">
        <v>16</v>
      </c>
      <c r="D90" s="70"/>
      <c r="E90" s="70"/>
      <c r="F90" s="70"/>
      <c r="G90" s="71" t="e">
        <f t="shared" si="1"/>
        <v>#DIV/0!</v>
      </c>
      <c r="H90" s="57"/>
    </row>
    <row r="91" spans="2:8" ht="18.95" customHeight="1">
      <c r="B91" s="69" t="s">
        <v>7</v>
      </c>
      <c r="C91" s="69" t="s">
        <v>17</v>
      </c>
      <c r="D91" s="70"/>
      <c r="E91" s="70"/>
      <c r="F91" s="70"/>
      <c r="G91" s="71" t="e">
        <f t="shared" si="1"/>
        <v>#DIV/0!</v>
      </c>
      <c r="H91" s="57"/>
    </row>
    <row r="92" spans="2:8" ht="18.75" customHeight="1">
      <c r="B92" s="69" t="s">
        <v>7</v>
      </c>
      <c r="C92" s="69" t="s">
        <v>18</v>
      </c>
      <c r="D92" s="70"/>
      <c r="E92" s="70"/>
      <c r="F92" s="70"/>
      <c r="G92" s="71" t="e">
        <f t="shared" si="1"/>
        <v>#DIV/0!</v>
      </c>
      <c r="H92" s="57"/>
    </row>
    <row r="93" spans="2:8" ht="27.75" customHeight="1">
      <c r="B93" s="60" t="s">
        <v>83</v>
      </c>
      <c r="C93" s="61" t="s">
        <v>84</v>
      </c>
      <c r="D93" s="80">
        <f>D94</f>
        <v>60405</v>
      </c>
      <c r="E93" s="80">
        <f>E94</f>
        <v>64535</v>
      </c>
      <c r="F93" s="80">
        <f>F94</f>
        <v>54930</v>
      </c>
      <c r="G93" s="63">
        <f t="shared" si="1"/>
        <v>0.85116603393507395</v>
      </c>
      <c r="H93" s="57"/>
    </row>
    <row r="94" spans="2:8" ht="25.5">
      <c r="B94" s="77" t="s">
        <v>7</v>
      </c>
      <c r="C94" s="76" t="s">
        <v>85</v>
      </c>
      <c r="D94" s="70">
        <v>60405</v>
      </c>
      <c r="E94" s="70">
        <v>64535</v>
      </c>
      <c r="F94" s="70">
        <v>54930</v>
      </c>
      <c r="G94" s="71">
        <f t="shared" si="1"/>
        <v>0.85116603393507395</v>
      </c>
      <c r="H94" s="57"/>
    </row>
    <row r="95" spans="2:8" ht="15" thickBot="1">
      <c r="B95" s="83" t="s">
        <v>86</v>
      </c>
      <c r="C95" s="84" t="s">
        <v>87</v>
      </c>
      <c r="D95" s="85"/>
      <c r="E95" s="85"/>
      <c r="F95" s="86"/>
      <c r="G95" s="86"/>
      <c r="H95" s="57"/>
    </row>
    <row r="96" spans="2:8">
      <c r="B96" s="87"/>
      <c r="C96" s="88" t="s">
        <v>88</v>
      </c>
      <c r="D96" s="174">
        <v>16600</v>
      </c>
      <c r="E96" s="174">
        <v>190000</v>
      </c>
      <c r="F96" s="89">
        <v>182321</v>
      </c>
      <c r="G96" s="71">
        <f t="shared" si="1"/>
        <v>0.95958421052631582</v>
      </c>
      <c r="H96" s="57"/>
    </row>
    <row r="97" spans="2:10">
      <c r="B97" s="90"/>
      <c r="C97" s="76" t="s">
        <v>89</v>
      </c>
      <c r="D97" s="70">
        <v>13000</v>
      </c>
      <c r="E97" s="70">
        <v>144834</v>
      </c>
      <c r="F97" s="91">
        <v>152854</v>
      </c>
      <c r="G97" s="71">
        <f t="shared" si="1"/>
        <v>1.0553737382106412</v>
      </c>
      <c r="H97" s="57"/>
    </row>
    <row r="98" spans="2:10">
      <c r="B98" s="92" t="s">
        <v>7</v>
      </c>
      <c r="C98" s="93" t="s">
        <v>90</v>
      </c>
      <c r="D98" s="94"/>
      <c r="E98" s="94"/>
      <c r="F98" s="95">
        <v>0</v>
      </c>
      <c r="G98" s="71" t="e">
        <f t="shared" si="1"/>
        <v>#DIV/0!</v>
      </c>
      <c r="H98" s="57"/>
    </row>
    <row r="99" spans="2:10">
      <c r="B99" s="36"/>
      <c r="C99" s="37" t="s">
        <v>91</v>
      </c>
      <c r="D99" s="37">
        <v>7500</v>
      </c>
      <c r="E99" s="37">
        <v>12500</v>
      </c>
      <c r="F99" s="37">
        <v>84941</v>
      </c>
      <c r="G99" s="71">
        <f t="shared" si="1"/>
        <v>6.79528</v>
      </c>
      <c r="H99" s="57"/>
    </row>
    <row r="100" spans="2:10" ht="15" thickBot="1">
      <c r="B100" s="38"/>
      <c r="C100" s="39" t="s">
        <v>90</v>
      </c>
      <c r="D100" s="39"/>
      <c r="E100" s="39"/>
      <c r="F100" s="39">
        <v>69.569999999999993</v>
      </c>
      <c r="G100" s="71" t="e">
        <f t="shared" si="1"/>
        <v>#DIV/0!</v>
      </c>
      <c r="H100" s="57"/>
    </row>
    <row r="101" spans="2:10">
      <c r="B101" s="96" t="s">
        <v>7</v>
      </c>
      <c r="C101" s="97" t="s">
        <v>7</v>
      </c>
      <c r="D101" s="97"/>
      <c r="E101" s="97"/>
      <c r="F101" s="96" t="s">
        <v>7</v>
      </c>
    </row>
    <row r="102" spans="2:10" ht="15.75">
      <c r="B102" s="98" t="s">
        <v>122</v>
      </c>
      <c r="C102" s="98"/>
      <c r="D102" s="98"/>
      <c r="E102" s="98"/>
      <c r="F102" s="98" t="s">
        <v>113</v>
      </c>
      <c r="G102" s="99"/>
      <c r="H102" s="100"/>
      <c r="I102" s="100"/>
      <c r="J102" s="100"/>
    </row>
    <row r="103" spans="2:10" ht="15.75">
      <c r="B103" s="100"/>
      <c r="C103" s="101"/>
      <c r="D103" s="100"/>
      <c r="E103" s="100"/>
      <c r="F103" s="100"/>
      <c r="G103" s="102"/>
      <c r="H103" s="100"/>
      <c r="I103" s="100"/>
      <c r="J103" s="100"/>
    </row>
    <row r="104" spans="2:10" ht="15.75">
      <c r="B104" s="100"/>
      <c r="C104" s="101"/>
      <c r="D104" s="100"/>
      <c r="E104" s="100"/>
      <c r="F104" s="100"/>
      <c r="G104" s="102"/>
      <c r="H104" s="100"/>
      <c r="I104" s="100"/>
      <c r="J104" s="100"/>
    </row>
    <row r="105" spans="2:10" ht="15.75">
      <c r="B105" s="100"/>
      <c r="C105" s="100"/>
      <c r="D105" s="100"/>
      <c r="E105" s="100"/>
      <c r="F105" s="100"/>
      <c r="G105" s="102"/>
      <c r="H105" s="100"/>
      <c r="I105" s="100"/>
      <c r="J105" s="100"/>
    </row>
    <row r="106" spans="2:10" ht="15.75">
      <c r="B106" s="103" t="s">
        <v>114</v>
      </c>
      <c r="C106" s="103"/>
      <c r="D106" s="98"/>
      <c r="E106" s="98"/>
      <c r="F106" s="98"/>
      <c r="G106" s="99"/>
      <c r="H106" s="100"/>
      <c r="I106" s="100"/>
      <c r="J106" s="100"/>
    </row>
    <row r="107" spans="2:10" ht="15.75">
      <c r="B107" s="98"/>
      <c r="C107" s="98"/>
      <c r="D107" s="98"/>
      <c r="E107" s="98"/>
      <c r="F107" s="98"/>
      <c r="G107" s="99"/>
      <c r="H107" s="100"/>
      <c r="I107" s="100"/>
      <c r="J107" s="100"/>
    </row>
    <row r="108" spans="2:10" ht="15.75">
      <c r="B108" s="98"/>
      <c r="C108" s="98"/>
      <c r="D108" s="98"/>
      <c r="E108" s="98"/>
      <c r="F108" s="98"/>
      <c r="G108" s="99"/>
      <c r="H108" s="100"/>
      <c r="I108" s="100"/>
      <c r="J108" s="100"/>
    </row>
    <row r="109" spans="2:10" ht="15.75">
      <c r="B109" s="98" t="s">
        <v>115</v>
      </c>
      <c r="C109" s="98"/>
      <c r="D109" s="98"/>
      <c r="E109" s="98" t="s">
        <v>116</v>
      </c>
      <c r="F109" s="98"/>
      <c r="G109" s="99"/>
      <c r="H109" s="100"/>
      <c r="I109" s="100"/>
      <c r="J109" s="100"/>
    </row>
    <row r="110" spans="2:10" ht="15.75">
      <c r="B110" s="100"/>
      <c r="C110" s="100"/>
      <c r="D110" s="100"/>
      <c r="E110" s="100"/>
      <c r="F110" s="100"/>
      <c r="G110" s="102"/>
      <c r="H110" s="100"/>
      <c r="I110" s="100"/>
      <c r="J110" s="100"/>
    </row>
  </sheetData>
  <mergeCells count="4">
    <mergeCell ref="B3:F3"/>
    <mergeCell ref="B4:F4"/>
    <mergeCell ref="B2:G2"/>
    <mergeCell ref="B1:G1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07"/>
  <sheetViews>
    <sheetView topLeftCell="A2" zoomScaleNormal="100" workbookViewId="0">
      <selection activeCell="A2" sqref="A2:F98"/>
    </sheetView>
  </sheetViews>
  <sheetFormatPr defaultRowHeight="14.25"/>
  <cols>
    <col min="1" max="1" width="6.125" customWidth="1"/>
    <col min="2" max="2" width="34.875" customWidth="1"/>
    <col min="3" max="3" width="10.375" customWidth="1"/>
    <col min="4" max="4" width="11.375" customWidth="1"/>
    <col min="5" max="5" width="10" customWidth="1"/>
    <col min="6" max="6" width="49.125" customWidth="1"/>
  </cols>
  <sheetData>
    <row r="2" spans="1:9" ht="30" customHeight="1">
      <c r="A2" s="182" t="s">
        <v>126</v>
      </c>
      <c r="B2" s="182"/>
      <c r="C2" s="182"/>
      <c r="D2" s="182"/>
      <c r="E2" s="182"/>
      <c r="F2" s="182"/>
    </row>
    <row r="3" spans="1:9" ht="15" thickBot="1"/>
    <row r="4" spans="1:9" ht="51" customHeight="1" thickBot="1">
      <c r="A4" s="104" t="s">
        <v>1</v>
      </c>
      <c r="B4" s="105" t="s">
        <v>2</v>
      </c>
      <c r="C4" s="105" t="s">
        <v>92</v>
      </c>
      <c r="D4" s="105" t="s">
        <v>93</v>
      </c>
      <c r="E4" s="105" t="s">
        <v>111</v>
      </c>
      <c r="F4" s="105" t="s">
        <v>139</v>
      </c>
    </row>
    <row r="5" spans="1:9">
      <c r="A5" s="42">
        <v>1</v>
      </c>
      <c r="B5" s="43">
        <v>2</v>
      </c>
      <c r="C5" s="43">
        <v>3</v>
      </c>
      <c r="D5" s="43">
        <v>4</v>
      </c>
      <c r="E5" s="43">
        <v>5</v>
      </c>
      <c r="F5" s="44">
        <v>6</v>
      </c>
    </row>
    <row r="6" spans="1:9" ht="23.25" customHeight="1">
      <c r="A6" s="11" t="s">
        <v>3</v>
      </c>
      <c r="B6" s="12" t="s">
        <v>4</v>
      </c>
      <c r="C6" s="13">
        <f>+C7+C12+C18+C23+C27+C28+C29</f>
        <v>1603353</v>
      </c>
      <c r="D6" s="13">
        <f>+D7+D12+D18+D23+D27+D28+D29</f>
        <v>1676979</v>
      </c>
      <c r="E6" s="13">
        <f t="shared" ref="E6:E37" si="0">D6/C6%</f>
        <v>104.59200188604754</v>
      </c>
      <c r="F6" s="45" t="s">
        <v>141</v>
      </c>
    </row>
    <row r="7" spans="1:9" ht="26.25" customHeight="1">
      <c r="A7" s="1" t="s">
        <v>5</v>
      </c>
      <c r="B7" s="2" t="s">
        <v>6</v>
      </c>
      <c r="C7" s="3">
        <f>SUM(C8:C11)</f>
        <v>67329</v>
      </c>
      <c r="D7" s="3">
        <f>SUM(D8:D11)</f>
        <v>48350</v>
      </c>
      <c r="E7" s="3">
        <f t="shared" si="0"/>
        <v>71.811552228608775</v>
      </c>
      <c r="F7" s="46" t="s">
        <v>131</v>
      </c>
    </row>
    <row r="8" spans="1:9" ht="36">
      <c r="A8" s="4" t="s">
        <v>7</v>
      </c>
      <c r="B8" s="5" t="s">
        <v>8</v>
      </c>
      <c r="C8" s="6">
        <v>31330</v>
      </c>
      <c r="D8" s="6">
        <f>Instytucja!F10</f>
        <v>19825</v>
      </c>
      <c r="E8" s="7">
        <f t="shared" si="0"/>
        <v>63.278008298755182</v>
      </c>
      <c r="F8" s="163" t="s">
        <v>169</v>
      </c>
    </row>
    <row r="9" spans="1:9" ht="24" customHeight="1">
      <c r="A9" s="4" t="s">
        <v>7</v>
      </c>
      <c r="B9" s="5" t="s">
        <v>9</v>
      </c>
      <c r="C9" s="6"/>
      <c r="D9" s="6">
        <f>Instytucja!F11</f>
        <v>0</v>
      </c>
      <c r="E9" s="7" t="e">
        <f t="shared" si="0"/>
        <v>#DIV/0!</v>
      </c>
      <c r="F9" s="47"/>
    </row>
    <row r="10" spans="1:9" ht="29.25" customHeight="1">
      <c r="A10" s="4" t="s">
        <v>7</v>
      </c>
      <c r="B10" s="5" t="s">
        <v>10</v>
      </c>
      <c r="C10" s="6">
        <v>11749</v>
      </c>
      <c r="D10" s="6">
        <f>Instytucja!F12</f>
        <v>15435</v>
      </c>
      <c r="E10" s="7">
        <f t="shared" si="0"/>
        <v>131.37288279853604</v>
      </c>
      <c r="F10" s="54" t="s">
        <v>170</v>
      </c>
    </row>
    <row r="11" spans="1:9" ht="36.75" customHeight="1">
      <c r="A11" s="4" t="s">
        <v>7</v>
      </c>
      <c r="B11" s="5" t="s">
        <v>11</v>
      </c>
      <c r="C11" s="6">
        <v>24250</v>
      </c>
      <c r="D11" s="6">
        <f>Instytucja!F13</f>
        <v>13090</v>
      </c>
      <c r="E11" s="7">
        <f t="shared" si="0"/>
        <v>53.979381443298969</v>
      </c>
      <c r="F11" s="54" t="s">
        <v>171</v>
      </c>
      <c r="I11" s="164"/>
    </row>
    <row r="12" spans="1:9" ht="24" customHeight="1">
      <c r="A12" s="1" t="s">
        <v>12</v>
      </c>
      <c r="B12" s="2" t="s">
        <v>13</v>
      </c>
      <c r="C12" s="3">
        <f>SUM(C13:C17)</f>
        <v>955012</v>
      </c>
      <c r="D12" s="3">
        <f>SUM(D13:D17)</f>
        <v>966400</v>
      </c>
      <c r="E12" s="3">
        <f t="shared" si="0"/>
        <v>101.19244574937278</v>
      </c>
      <c r="F12" s="46" t="s">
        <v>141</v>
      </c>
    </row>
    <row r="13" spans="1:9" ht="25.5">
      <c r="A13" s="4" t="s">
        <v>7</v>
      </c>
      <c r="B13" s="69" t="s">
        <v>15</v>
      </c>
      <c r="C13" s="8">
        <v>955012</v>
      </c>
      <c r="D13" s="6">
        <f>Instytucja!F15</f>
        <v>821560</v>
      </c>
      <c r="E13" s="7">
        <f t="shared" si="0"/>
        <v>86.026144174104616</v>
      </c>
      <c r="F13" s="54" t="s">
        <v>172</v>
      </c>
    </row>
    <row r="14" spans="1:9" ht="38.25">
      <c r="A14" s="4"/>
      <c r="B14" s="69" t="s">
        <v>14</v>
      </c>
      <c r="C14" s="6"/>
      <c r="D14" s="6">
        <f>Instytucja!F16</f>
        <v>146150</v>
      </c>
      <c r="E14" s="7" t="e">
        <f t="shared" si="0"/>
        <v>#DIV/0!</v>
      </c>
      <c r="F14" s="165" t="s">
        <v>207</v>
      </c>
      <c r="H14">
        <f>120000+26150</f>
        <v>146150</v>
      </c>
    </row>
    <row r="15" spans="1:9" ht="24" customHeight="1">
      <c r="A15" s="4" t="s">
        <v>7</v>
      </c>
      <c r="B15" s="5" t="s">
        <v>16</v>
      </c>
      <c r="C15" s="6"/>
      <c r="D15" s="6">
        <f>Instytucja!F17</f>
        <v>0</v>
      </c>
      <c r="E15" s="7" t="e">
        <f t="shared" si="0"/>
        <v>#DIV/0!</v>
      </c>
      <c r="F15" s="163"/>
      <c r="H15" s="161">
        <f>D14-H14</f>
        <v>0</v>
      </c>
    </row>
    <row r="16" spans="1:9" ht="24" customHeight="1">
      <c r="A16" s="4" t="s">
        <v>7</v>
      </c>
      <c r="B16" s="5" t="s">
        <v>17</v>
      </c>
      <c r="C16" s="6"/>
      <c r="D16" s="6">
        <f>Instytucja!F18</f>
        <v>0</v>
      </c>
      <c r="E16" s="7" t="e">
        <f t="shared" si="0"/>
        <v>#DIV/0!</v>
      </c>
      <c r="F16" s="163"/>
    </row>
    <row r="17" spans="1:8" ht="24" customHeight="1">
      <c r="A17" s="4" t="s">
        <v>7</v>
      </c>
      <c r="B17" s="5" t="s">
        <v>18</v>
      </c>
      <c r="C17" s="8"/>
      <c r="D17" s="6">
        <f>Instytucja!F19</f>
        <v>-1310</v>
      </c>
      <c r="E17" s="7" t="e">
        <f t="shared" si="0"/>
        <v>#DIV/0!</v>
      </c>
      <c r="F17" s="163" t="s">
        <v>173</v>
      </c>
    </row>
    <row r="18" spans="1:8" ht="33" customHeight="1">
      <c r="A18" s="1" t="s">
        <v>19</v>
      </c>
      <c r="B18" s="2" t="s">
        <v>20</v>
      </c>
      <c r="C18" s="3">
        <f>C19+C20+C21+C22</f>
        <v>358858</v>
      </c>
      <c r="D18" s="3">
        <f>D19+D20+D21+D22</f>
        <v>308858</v>
      </c>
      <c r="E18" s="3">
        <f t="shared" si="0"/>
        <v>86.066912260559889</v>
      </c>
      <c r="F18" s="46" t="s">
        <v>141</v>
      </c>
    </row>
    <row r="19" spans="1:8" ht="27" customHeight="1">
      <c r="A19" s="4" t="s">
        <v>7</v>
      </c>
      <c r="B19" s="5" t="s">
        <v>21</v>
      </c>
      <c r="C19" s="6">
        <v>358858</v>
      </c>
      <c r="D19" s="6">
        <f>Instytucja!F21</f>
        <v>308858</v>
      </c>
      <c r="E19" s="7">
        <f t="shared" si="0"/>
        <v>86.066912260559889</v>
      </c>
      <c r="F19" s="54" t="s">
        <v>174</v>
      </c>
    </row>
    <row r="20" spans="1:8" ht="24" customHeight="1">
      <c r="A20" s="4" t="s">
        <v>7</v>
      </c>
      <c r="B20" s="5" t="s">
        <v>16</v>
      </c>
      <c r="C20" s="6"/>
      <c r="D20" s="6">
        <f>Instytucja!F22</f>
        <v>0</v>
      </c>
      <c r="E20" s="7" t="e">
        <f t="shared" si="0"/>
        <v>#DIV/0!</v>
      </c>
      <c r="F20" s="47"/>
    </row>
    <row r="21" spans="1:8" ht="24" customHeight="1">
      <c r="A21" s="4" t="s">
        <v>7</v>
      </c>
      <c r="B21" s="5" t="s">
        <v>17</v>
      </c>
      <c r="C21" s="6"/>
      <c r="D21" s="6">
        <f>Instytucja!F23</f>
        <v>0</v>
      </c>
      <c r="E21" s="7" t="e">
        <f t="shared" si="0"/>
        <v>#DIV/0!</v>
      </c>
      <c r="F21" s="47"/>
    </row>
    <row r="22" spans="1:8" ht="24" customHeight="1">
      <c r="A22" s="4" t="s">
        <v>7</v>
      </c>
      <c r="B22" s="5" t="s">
        <v>18</v>
      </c>
      <c r="C22" s="6"/>
      <c r="D22" s="6">
        <f>Instytucja!F24</f>
        <v>0</v>
      </c>
      <c r="E22" s="7" t="e">
        <f t="shared" si="0"/>
        <v>#DIV/0!</v>
      </c>
      <c r="F22" s="47"/>
    </row>
    <row r="23" spans="1:8" ht="24" customHeight="1">
      <c r="A23" s="1" t="s">
        <v>22</v>
      </c>
      <c r="B23" s="2" t="s">
        <v>23</v>
      </c>
      <c r="C23" s="3">
        <f>SUM(C24:C26)</f>
        <v>221243</v>
      </c>
      <c r="D23" s="3">
        <f>SUM(D24:D26)</f>
        <v>236695</v>
      </c>
      <c r="E23" s="3">
        <f t="shared" si="0"/>
        <v>106.98417577053286</v>
      </c>
      <c r="F23" s="46" t="s">
        <v>141</v>
      </c>
    </row>
    <row r="24" spans="1:8" ht="63.75">
      <c r="A24" s="4" t="s">
        <v>7</v>
      </c>
      <c r="B24" s="5" t="s">
        <v>16</v>
      </c>
      <c r="C24" s="8">
        <v>177105</v>
      </c>
      <c r="D24" s="6">
        <f>Instytucja!F26</f>
        <v>237116</v>
      </c>
      <c r="E24" s="7">
        <f t="shared" si="0"/>
        <v>133.88441884757631</v>
      </c>
      <c r="F24" s="165" t="s">
        <v>175</v>
      </c>
    </row>
    <row r="25" spans="1:8" ht="24" customHeight="1">
      <c r="A25" s="4" t="s">
        <v>7</v>
      </c>
      <c r="B25" s="5" t="s">
        <v>24</v>
      </c>
      <c r="C25" s="6">
        <v>44138</v>
      </c>
      <c r="D25" s="6">
        <f>Instytucja!F27</f>
        <v>0</v>
      </c>
      <c r="E25" s="7">
        <f t="shared" si="0"/>
        <v>0</v>
      </c>
      <c r="F25" s="47"/>
    </row>
    <row r="26" spans="1:8" ht="51">
      <c r="A26" s="4" t="s">
        <v>7</v>
      </c>
      <c r="B26" s="5" t="s">
        <v>18</v>
      </c>
      <c r="C26" s="8"/>
      <c r="D26" s="6">
        <f>Instytucja!F28</f>
        <v>-421</v>
      </c>
      <c r="E26" s="7" t="e">
        <f t="shared" si="0"/>
        <v>#DIV/0!</v>
      </c>
      <c r="F26" s="54" t="s">
        <v>176</v>
      </c>
    </row>
    <row r="27" spans="1:8" ht="102">
      <c r="A27" s="1" t="s">
        <v>25</v>
      </c>
      <c r="B27" s="2" t="s">
        <v>26</v>
      </c>
      <c r="C27" s="9"/>
      <c r="D27" s="9">
        <f>Instytucja!F29</f>
        <v>116170</v>
      </c>
      <c r="E27" s="3" t="e">
        <f t="shared" si="0"/>
        <v>#DIV/0!</v>
      </c>
      <c r="F27" s="167" t="s">
        <v>206</v>
      </c>
    </row>
    <row r="28" spans="1:8" ht="38.25">
      <c r="A28" s="1" t="s">
        <v>27</v>
      </c>
      <c r="B28" s="2" t="s">
        <v>28</v>
      </c>
      <c r="C28" s="9">
        <v>911</v>
      </c>
      <c r="D28" s="9">
        <f>Instytucja!F30</f>
        <v>506</v>
      </c>
      <c r="E28" s="3">
        <f t="shared" si="0"/>
        <v>55.543358946212955</v>
      </c>
      <c r="F28" s="166" t="s">
        <v>177</v>
      </c>
    </row>
    <row r="29" spans="1:8" ht="24" customHeight="1">
      <c r="A29" s="1" t="s">
        <v>29</v>
      </c>
      <c r="B29" s="2" t="s">
        <v>30</v>
      </c>
      <c r="C29" s="9">
        <v>0</v>
      </c>
      <c r="D29" s="9">
        <f>Instytucja!F31</f>
        <v>0</v>
      </c>
      <c r="E29" s="3" t="e">
        <f t="shared" si="0"/>
        <v>#DIV/0!</v>
      </c>
      <c r="F29" s="48"/>
    </row>
    <row r="30" spans="1:8" ht="24" customHeight="1">
      <c r="A30" s="11" t="s">
        <v>31</v>
      </c>
      <c r="B30" s="12" t="s">
        <v>32</v>
      </c>
      <c r="C30" s="13">
        <f>+C31+C63+C64</f>
        <v>1642207</v>
      </c>
      <c r="D30" s="13">
        <f>+D31+D63+D64</f>
        <v>1644744</v>
      </c>
      <c r="E30" s="13">
        <f t="shared" si="0"/>
        <v>100.15448722359605</v>
      </c>
      <c r="F30" s="45" t="s">
        <v>141</v>
      </c>
      <c r="H30" s="161">
        <f>D30-Instytucja!F32</f>
        <v>0</v>
      </c>
    </row>
    <row r="31" spans="1:8" ht="24" customHeight="1">
      <c r="A31" s="1" t="s">
        <v>5</v>
      </c>
      <c r="B31" s="2" t="s">
        <v>33</v>
      </c>
      <c r="C31" s="3">
        <f>+C32+C33+C34+C42+C50+C55+C59+C62</f>
        <v>1634563</v>
      </c>
      <c r="D31" s="3">
        <f>+D32+D33+D34+D42+D50+D55+D59+D62</f>
        <v>1634109</v>
      </c>
      <c r="E31" s="3">
        <f t="shared" si="0"/>
        <v>99.972224992245643</v>
      </c>
      <c r="F31" s="46" t="s">
        <v>131</v>
      </c>
    </row>
    <row r="32" spans="1:8" ht="51">
      <c r="A32" s="14" t="s">
        <v>7</v>
      </c>
      <c r="B32" s="15" t="s">
        <v>34</v>
      </c>
      <c r="C32" s="16">
        <v>126252</v>
      </c>
      <c r="D32" s="16">
        <f>Instytucja!F34</f>
        <v>80501</v>
      </c>
      <c r="E32" s="3">
        <f t="shared" si="0"/>
        <v>63.762158223236071</v>
      </c>
      <c r="F32" s="166" t="s">
        <v>178</v>
      </c>
    </row>
    <row r="33" spans="1:6" ht="76.5">
      <c r="A33" s="14" t="s">
        <v>7</v>
      </c>
      <c r="B33" s="15" t="s">
        <v>35</v>
      </c>
      <c r="C33" s="16">
        <v>40131</v>
      </c>
      <c r="D33" s="16">
        <f>Instytucja!F35</f>
        <v>51998</v>
      </c>
      <c r="E33" s="3">
        <f t="shared" si="0"/>
        <v>129.57065610126836</v>
      </c>
      <c r="F33" s="167" t="s">
        <v>179</v>
      </c>
    </row>
    <row r="34" spans="1:6" ht="24" customHeight="1">
      <c r="A34" s="14" t="s">
        <v>7</v>
      </c>
      <c r="B34" s="15" t="s">
        <v>36</v>
      </c>
      <c r="C34" s="3">
        <f>SUM(C35:C41)</f>
        <v>659054</v>
      </c>
      <c r="D34" s="3">
        <f>SUM(D35:D41)</f>
        <v>597293</v>
      </c>
      <c r="E34" s="3">
        <f t="shared" si="0"/>
        <v>90.628840732322388</v>
      </c>
      <c r="F34" s="46" t="s">
        <v>141</v>
      </c>
    </row>
    <row r="35" spans="1:6" ht="24" customHeight="1">
      <c r="A35" s="17" t="s">
        <v>7</v>
      </c>
      <c r="B35" s="5" t="s">
        <v>37</v>
      </c>
      <c r="C35" s="6">
        <v>0</v>
      </c>
      <c r="D35" s="6">
        <f>Instytucja!F37</f>
        <v>0</v>
      </c>
      <c r="E35" s="7" t="e">
        <f t="shared" si="0"/>
        <v>#DIV/0!</v>
      </c>
      <c r="F35" s="47"/>
    </row>
    <row r="36" spans="1:6" ht="51">
      <c r="A36" s="17" t="s">
        <v>7</v>
      </c>
      <c r="B36" s="5" t="s">
        <v>38</v>
      </c>
      <c r="C36" s="6">
        <v>165296</v>
      </c>
      <c r="D36" s="6">
        <f>Instytucja!F38</f>
        <v>128657</v>
      </c>
      <c r="E36" s="7">
        <f t="shared" si="0"/>
        <v>77.834309360178096</v>
      </c>
      <c r="F36" s="54" t="s">
        <v>180</v>
      </c>
    </row>
    <row r="37" spans="1:6" ht="63.75">
      <c r="A37" s="17" t="s">
        <v>7</v>
      </c>
      <c r="B37" s="5" t="s">
        <v>39</v>
      </c>
      <c r="C37" s="6">
        <v>55797</v>
      </c>
      <c r="D37" s="6">
        <f>Instytucja!F39</f>
        <v>45666</v>
      </c>
      <c r="E37" s="7">
        <f t="shared" si="0"/>
        <v>81.843109844615299</v>
      </c>
      <c r="F37" s="54" t="s">
        <v>181</v>
      </c>
    </row>
    <row r="38" spans="1:6" ht="38.25">
      <c r="A38" s="17" t="s">
        <v>7</v>
      </c>
      <c r="B38" s="5" t="s">
        <v>40</v>
      </c>
      <c r="C38" s="6">
        <v>20221</v>
      </c>
      <c r="D38" s="6">
        <f>Instytucja!F40</f>
        <v>18725</v>
      </c>
      <c r="E38" s="7">
        <f t="shared" ref="E38:E69" si="1">D38/C38%</f>
        <v>92.60175065525938</v>
      </c>
      <c r="F38" s="54" t="s">
        <v>182</v>
      </c>
    </row>
    <row r="39" spans="1:6" ht="33.75" customHeight="1">
      <c r="A39" s="17" t="s">
        <v>7</v>
      </c>
      <c r="B39" s="5" t="s">
        <v>41</v>
      </c>
      <c r="C39" s="6">
        <v>25137</v>
      </c>
      <c r="D39" s="6">
        <f>Instytucja!F41</f>
        <v>32080</v>
      </c>
      <c r="E39" s="7">
        <f t="shared" si="1"/>
        <v>127.62063889883439</v>
      </c>
      <c r="F39" s="54" t="s">
        <v>183</v>
      </c>
    </row>
    <row r="40" spans="1:6" ht="51">
      <c r="A40" s="17" t="s">
        <v>7</v>
      </c>
      <c r="B40" s="5" t="s">
        <v>42</v>
      </c>
      <c r="C40" s="6">
        <v>199518</v>
      </c>
      <c r="D40" s="6">
        <f>Instytucja!F42</f>
        <v>200550</v>
      </c>
      <c r="E40" s="7">
        <f t="shared" si="1"/>
        <v>100.51724656421976</v>
      </c>
      <c r="F40" s="54" t="s">
        <v>184</v>
      </c>
    </row>
    <row r="41" spans="1:6" ht="89.25">
      <c r="A41" s="17" t="s">
        <v>7</v>
      </c>
      <c r="B41" s="5" t="s">
        <v>43</v>
      </c>
      <c r="C41" s="6">
        <v>193085</v>
      </c>
      <c r="D41" s="6">
        <f>Instytucja!F43</f>
        <v>171615</v>
      </c>
      <c r="E41" s="7">
        <f t="shared" si="1"/>
        <v>88.880544837765754</v>
      </c>
      <c r="F41" s="165" t="s">
        <v>185</v>
      </c>
    </row>
    <row r="42" spans="1:6" ht="24" customHeight="1">
      <c r="A42" s="14" t="s">
        <v>7</v>
      </c>
      <c r="B42" s="15" t="s">
        <v>44</v>
      </c>
      <c r="C42" s="3">
        <f>SUM(C43:C49)</f>
        <v>13518</v>
      </c>
      <c r="D42" s="3">
        <f>SUM(D43:D49)</f>
        <v>16542</v>
      </c>
      <c r="E42" s="3">
        <f t="shared" si="1"/>
        <v>122.37017310252996</v>
      </c>
      <c r="F42" s="46" t="s">
        <v>141</v>
      </c>
    </row>
    <row r="43" spans="1:6" ht="24" customHeight="1">
      <c r="A43" s="17" t="s">
        <v>7</v>
      </c>
      <c r="B43" s="5" t="s">
        <v>45</v>
      </c>
      <c r="C43" s="18">
        <v>3145</v>
      </c>
      <c r="D43" s="6">
        <f>Instytucja!F45</f>
        <v>3276</v>
      </c>
      <c r="E43" s="7">
        <f t="shared" si="1"/>
        <v>104.16534181240064</v>
      </c>
      <c r="F43" s="54" t="s">
        <v>186</v>
      </c>
    </row>
    <row r="44" spans="1:6" ht="24" customHeight="1">
      <c r="A44" s="17" t="s">
        <v>7</v>
      </c>
      <c r="B44" s="5" t="s">
        <v>46</v>
      </c>
      <c r="C44" s="6"/>
      <c r="D44" s="6">
        <f>Instytucja!F46</f>
        <v>0</v>
      </c>
      <c r="E44" s="7" t="e">
        <f t="shared" si="1"/>
        <v>#DIV/0!</v>
      </c>
      <c r="F44" s="47"/>
    </row>
    <row r="45" spans="1:6" ht="24" customHeight="1">
      <c r="A45" s="17" t="s">
        <v>7</v>
      </c>
      <c r="B45" s="5" t="s">
        <v>47</v>
      </c>
      <c r="C45" s="6"/>
      <c r="D45" s="6">
        <f>Instytucja!F47</f>
        <v>0</v>
      </c>
      <c r="E45" s="7" t="e">
        <f t="shared" si="1"/>
        <v>#DIV/0!</v>
      </c>
      <c r="F45" s="47"/>
    </row>
    <row r="46" spans="1:6" ht="38.25">
      <c r="A46" s="17" t="s">
        <v>7</v>
      </c>
      <c r="B46" s="5" t="s">
        <v>48</v>
      </c>
      <c r="C46" s="6">
        <v>10373</v>
      </c>
      <c r="D46" s="6">
        <f>Instytucja!F48</f>
        <v>12977</v>
      </c>
      <c r="E46" s="7">
        <f t="shared" si="1"/>
        <v>125.10363443555384</v>
      </c>
      <c r="F46" s="54" t="s">
        <v>187</v>
      </c>
    </row>
    <row r="47" spans="1:6" ht="24" customHeight="1">
      <c r="A47" s="17" t="s">
        <v>7</v>
      </c>
      <c r="B47" s="5" t="s">
        <v>49</v>
      </c>
      <c r="C47" s="6"/>
      <c r="D47" s="6">
        <f>Instytucja!F49</f>
        <v>0</v>
      </c>
      <c r="E47" s="7" t="e">
        <f t="shared" si="1"/>
        <v>#DIV/0!</v>
      </c>
      <c r="F47" s="47"/>
    </row>
    <row r="48" spans="1:6" ht="24" customHeight="1">
      <c r="A48" s="17" t="s">
        <v>7</v>
      </c>
      <c r="B48" s="5" t="s">
        <v>50</v>
      </c>
      <c r="C48" s="6"/>
      <c r="D48" s="6">
        <f>Instytucja!F50</f>
        <v>0</v>
      </c>
      <c r="E48" s="7" t="e">
        <f t="shared" si="1"/>
        <v>#DIV/0!</v>
      </c>
      <c r="F48" s="47"/>
    </row>
    <row r="49" spans="1:6" ht="33" customHeight="1">
      <c r="A49" s="17" t="s">
        <v>7</v>
      </c>
      <c r="B49" s="5" t="s">
        <v>51</v>
      </c>
      <c r="C49" s="6"/>
      <c r="D49" s="6">
        <f>Instytucja!F51</f>
        <v>289</v>
      </c>
      <c r="E49" s="7" t="e">
        <f t="shared" si="1"/>
        <v>#DIV/0!</v>
      </c>
      <c r="F49" s="54" t="s">
        <v>188</v>
      </c>
    </row>
    <row r="50" spans="1:6" ht="24" customHeight="1">
      <c r="A50" s="14" t="s">
        <v>7</v>
      </c>
      <c r="B50" s="15" t="s">
        <v>52</v>
      </c>
      <c r="C50" s="3">
        <f>SUM(C51:C54)</f>
        <v>627675</v>
      </c>
      <c r="D50" s="3">
        <f>SUM(D51:D54)</f>
        <v>741129</v>
      </c>
      <c r="E50" s="3">
        <f t="shared" si="1"/>
        <v>118.07527781096906</v>
      </c>
      <c r="F50" s="46" t="s">
        <v>131</v>
      </c>
    </row>
    <row r="51" spans="1:6" ht="38.25">
      <c r="A51" s="17" t="s">
        <v>7</v>
      </c>
      <c r="B51" s="5" t="s">
        <v>53</v>
      </c>
      <c r="C51" s="6">
        <v>490138</v>
      </c>
      <c r="D51" s="6">
        <f>Instytucja!F53</f>
        <v>495903</v>
      </c>
      <c r="E51" s="7">
        <f t="shared" si="1"/>
        <v>101.17619935609972</v>
      </c>
      <c r="F51" s="54" t="s">
        <v>189</v>
      </c>
    </row>
    <row r="52" spans="1:6" ht="24" customHeight="1">
      <c r="A52" s="17" t="s">
        <v>7</v>
      </c>
      <c r="B52" s="5" t="s">
        <v>54</v>
      </c>
      <c r="C52" s="6"/>
      <c r="D52" s="6">
        <f>Instytucja!F54</f>
        <v>0</v>
      </c>
      <c r="E52" s="7" t="e">
        <f t="shared" si="1"/>
        <v>#DIV/0!</v>
      </c>
      <c r="F52" s="47"/>
    </row>
    <row r="53" spans="1:6" ht="24" customHeight="1">
      <c r="A53" s="17" t="s">
        <v>7</v>
      </c>
      <c r="B53" s="5" t="s">
        <v>55</v>
      </c>
      <c r="C53" s="6"/>
      <c r="D53" s="6">
        <f>Instytucja!F55</f>
        <v>0</v>
      </c>
      <c r="E53" s="7" t="e">
        <f t="shared" si="1"/>
        <v>#DIV/0!</v>
      </c>
      <c r="F53" s="47"/>
    </row>
    <row r="54" spans="1:6" ht="63.75">
      <c r="A54" s="17" t="s">
        <v>7</v>
      </c>
      <c r="B54" s="5" t="s">
        <v>56</v>
      </c>
      <c r="C54" s="6">
        <v>137537</v>
      </c>
      <c r="D54" s="6">
        <f>Instytucja!F56</f>
        <v>245226</v>
      </c>
      <c r="E54" s="7">
        <f t="shared" si="1"/>
        <v>178.29820339254167</v>
      </c>
      <c r="F54" s="54" t="s">
        <v>190</v>
      </c>
    </row>
    <row r="55" spans="1:6" ht="30.75" customHeight="1">
      <c r="A55" s="14" t="s">
        <v>7</v>
      </c>
      <c r="B55" s="15" t="s">
        <v>57</v>
      </c>
      <c r="C55" s="3">
        <f>SUM(C56:C58)</f>
        <v>102307</v>
      </c>
      <c r="D55" s="3">
        <f>SUM(D56:D58)</f>
        <v>124304</v>
      </c>
      <c r="E55" s="3">
        <f t="shared" si="1"/>
        <v>121.50097256297222</v>
      </c>
      <c r="F55" s="46" t="s">
        <v>141</v>
      </c>
    </row>
    <row r="56" spans="1:6" ht="24" customHeight="1">
      <c r="A56" s="17" t="s">
        <v>7</v>
      </c>
      <c r="B56" s="5" t="s">
        <v>58</v>
      </c>
      <c r="C56" s="6">
        <v>88633</v>
      </c>
      <c r="D56" s="6">
        <f>Instytucja!F58</f>
        <v>109002</v>
      </c>
      <c r="E56" s="7">
        <f t="shared" si="1"/>
        <v>122.98128236661289</v>
      </c>
      <c r="F56" s="54" t="s">
        <v>191</v>
      </c>
    </row>
    <row r="57" spans="1:6" ht="24" customHeight="1">
      <c r="A57" s="17" t="s">
        <v>7</v>
      </c>
      <c r="B57" s="5" t="s">
        <v>59</v>
      </c>
      <c r="C57" s="6">
        <v>13674</v>
      </c>
      <c r="D57" s="6">
        <f>Instytucja!F59</f>
        <v>15224</v>
      </c>
      <c r="E57" s="7">
        <f t="shared" si="1"/>
        <v>111.33538101506508</v>
      </c>
      <c r="F57" s="54" t="s">
        <v>192</v>
      </c>
    </row>
    <row r="58" spans="1:6" ht="24" customHeight="1">
      <c r="A58" s="17" t="s">
        <v>7</v>
      </c>
      <c r="B58" s="5" t="s">
        <v>51</v>
      </c>
      <c r="C58" s="6"/>
      <c r="D58" s="6">
        <f>Instytucja!F60</f>
        <v>78</v>
      </c>
      <c r="E58" s="7" t="e">
        <f t="shared" si="1"/>
        <v>#DIV/0!</v>
      </c>
      <c r="F58" s="47"/>
    </row>
    <row r="59" spans="1:6" ht="24" customHeight="1">
      <c r="A59" s="14" t="s">
        <v>7</v>
      </c>
      <c r="B59" s="15" t="s">
        <v>60</v>
      </c>
      <c r="C59" s="3">
        <f>SUM(C60:C61)</f>
        <v>65626</v>
      </c>
      <c r="D59" s="3">
        <f>SUM(D60:D61)</f>
        <v>22342</v>
      </c>
      <c r="E59" s="3">
        <f t="shared" si="1"/>
        <v>34.044433608630726</v>
      </c>
      <c r="F59" s="46" t="s">
        <v>141</v>
      </c>
    </row>
    <row r="60" spans="1:6" ht="76.5">
      <c r="A60" s="17" t="s">
        <v>7</v>
      </c>
      <c r="B60" s="5" t="s">
        <v>61</v>
      </c>
      <c r="C60" s="6">
        <v>57506</v>
      </c>
      <c r="D60" s="6">
        <f>Instytucja!F62</f>
        <v>15787</v>
      </c>
      <c r="E60" s="7">
        <f t="shared" si="1"/>
        <v>27.452787535213719</v>
      </c>
      <c r="F60" s="165" t="s">
        <v>193</v>
      </c>
    </row>
    <row r="61" spans="1:6" ht="63.75">
      <c r="A61" s="17" t="s">
        <v>7</v>
      </c>
      <c r="B61" s="5" t="s">
        <v>51</v>
      </c>
      <c r="C61" s="6">
        <v>8120</v>
      </c>
      <c r="D61" s="6">
        <f>Instytucja!F63</f>
        <v>6555</v>
      </c>
      <c r="E61" s="7">
        <f t="shared" si="1"/>
        <v>80.726600985221665</v>
      </c>
      <c r="F61" s="165" t="s">
        <v>194</v>
      </c>
    </row>
    <row r="62" spans="1:6" ht="33" customHeight="1">
      <c r="A62" s="4" t="s">
        <v>7</v>
      </c>
      <c r="B62" s="19" t="s">
        <v>62</v>
      </c>
      <c r="C62" s="6">
        <v>0</v>
      </c>
      <c r="D62" s="6">
        <f>Instytucja!F64</f>
        <v>0</v>
      </c>
      <c r="E62" s="7" t="e">
        <f t="shared" si="1"/>
        <v>#DIV/0!</v>
      </c>
      <c r="F62" s="47"/>
    </row>
    <row r="63" spans="1:6" ht="25.5">
      <c r="A63" s="1" t="s">
        <v>12</v>
      </c>
      <c r="B63" s="2" t="s">
        <v>63</v>
      </c>
      <c r="C63" s="10">
        <v>2589</v>
      </c>
      <c r="D63" s="10">
        <f>Instytucja!F65</f>
        <v>8164</v>
      </c>
      <c r="E63" s="3">
        <f t="shared" si="1"/>
        <v>315.3341058323677</v>
      </c>
      <c r="F63" s="166" t="s">
        <v>196</v>
      </c>
    </row>
    <row r="64" spans="1:6" ht="24" customHeight="1">
      <c r="A64" s="1" t="s">
        <v>19</v>
      </c>
      <c r="B64" s="2" t="s">
        <v>64</v>
      </c>
      <c r="C64" s="3">
        <f>C65+C66</f>
        <v>5055</v>
      </c>
      <c r="D64" s="3">
        <f>D65+D66</f>
        <v>2471</v>
      </c>
      <c r="E64" s="3">
        <f t="shared" si="1"/>
        <v>48.882294757665683</v>
      </c>
      <c r="F64" s="46" t="s">
        <v>141</v>
      </c>
    </row>
    <row r="65" spans="1:6" ht="29.25" customHeight="1">
      <c r="A65" s="4" t="s">
        <v>7</v>
      </c>
      <c r="B65" s="5" t="s">
        <v>65</v>
      </c>
      <c r="C65" s="6">
        <v>0</v>
      </c>
      <c r="D65" s="6">
        <f>Instytucja!F67</f>
        <v>0</v>
      </c>
      <c r="E65" s="7" t="e">
        <f t="shared" si="1"/>
        <v>#DIV/0!</v>
      </c>
      <c r="F65" s="47"/>
    </row>
    <row r="66" spans="1:6" ht="24" customHeight="1">
      <c r="A66" s="4" t="s">
        <v>7</v>
      </c>
      <c r="B66" s="5" t="s">
        <v>66</v>
      </c>
      <c r="C66" s="6">
        <v>5055</v>
      </c>
      <c r="D66" s="6">
        <f>Instytucja!F68</f>
        <v>2471</v>
      </c>
      <c r="E66" s="7">
        <f t="shared" si="1"/>
        <v>48.882294757665683</v>
      </c>
      <c r="F66" s="54" t="s">
        <v>195</v>
      </c>
    </row>
    <row r="67" spans="1:6" ht="24" customHeight="1">
      <c r="A67" s="11" t="s">
        <v>67</v>
      </c>
      <c r="B67" s="12" t="s">
        <v>68</v>
      </c>
      <c r="C67" s="13">
        <f>SUM(C68:C69)</f>
        <v>0</v>
      </c>
      <c r="D67" s="13">
        <f>SUM(D68:D69)</f>
        <v>0</v>
      </c>
      <c r="E67" s="13" t="e">
        <f t="shared" si="1"/>
        <v>#DIV/0!</v>
      </c>
      <c r="F67" s="45" t="s">
        <v>141</v>
      </c>
    </row>
    <row r="68" spans="1:6" ht="24" customHeight="1">
      <c r="A68" s="20" t="s">
        <v>69</v>
      </c>
      <c r="B68" s="21" t="s">
        <v>70</v>
      </c>
      <c r="C68" s="22"/>
      <c r="D68" s="22">
        <f>Instytucja!F70</f>
        <v>0</v>
      </c>
      <c r="E68" s="7" t="e">
        <f t="shared" si="1"/>
        <v>#DIV/0!</v>
      </c>
      <c r="F68" s="47"/>
    </row>
    <row r="69" spans="1:6" ht="24" customHeight="1">
      <c r="A69" s="20" t="s">
        <v>69</v>
      </c>
      <c r="B69" s="21" t="s">
        <v>71</v>
      </c>
      <c r="C69" s="22"/>
      <c r="D69" s="22">
        <f>Instytucja!F71</f>
        <v>0</v>
      </c>
      <c r="E69" s="7" t="e">
        <f t="shared" si="1"/>
        <v>#DIV/0!</v>
      </c>
      <c r="F69" s="47"/>
    </row>
    <row r="70" spans="1:6" ht="33" customHeight="1">
      <c r="A70" s="11" t="s">
        <v>72</v>
      </c>
      <c r="B70" s="12" t="s">
        <v>73</v>
      </c>
      <c r="C70" s="13">
        <f>C6-C30+C67</f>
        <v>-38854</v>
      </c>
      <c r="D70" s="13">
        <f>D6-D30+D67</f>
        <v>32235</v>
      </c>
      <c r="E70" s="13">
        <f>D70/C70%</f>
        <v>-82.964430946620681</v>
      </c>
      <c r="F70" s="45" t="s">
        <v>142</v>
      </c>
    </row>
    <row r="71" spans="1:6" ht="24" customHeight="1">
      <c r="A71" s="23"/>
      <c r="B71" s="24"/>
      <c r="C71" s="25"/>
      <c r="D71" s="25"/>
      <c r="E71" s="7" t="e">
        <f>D71/C71%</f>
        <v>#DIV/0!</v>
      </c>
      <c r="F71" s="49"/>
    </row>
    <row r="72" spans="1:6" ht="24" customHeight="1">
      <c r="A72" s="11" t="s">
        <v>74</v>
      </c>
      <c r="B72" s="12" t="s">
        <v>75</v>
      </c>
      <c r="C72" s="26"/>
      <c r="D72" s="26">
        <f>Instytucja!F74</f>
        <v>0</v>
      </c>
      <c r="E72" s="27"/>
      <c r="F72" s="50" t="s">
        <v>141</v>
      </c>
    </row>
    <row r="73" spans="1:6" ht="24" customHeight="1">
      <c r="A73" s="23"/>
      <c r="B73" s="24"/>
      <c r="C73" s="25"/>
      <c r="D73" s="25"/>
      <c r="E73" s="7" t="e">
        <f t="shared" ref="E73:E98" si="2">D73/C73%</f>
        <v>#DIV/0!</v>
      </c>
      <c r="F73" s="49"/>
    </row>
    <row r="74" spans="1:6" ht="24" customHeight="1">
      <c r="A74" s="11" t="s">
        <v>76</v>
      </c>
      <c r="B74" s="12" t="s">
        <v>77</v>
      </c>
      <c r="C74" s="13">
        <f>C70-C72</f>
        <v>-38854</v>
      </c>
      <c r="D74" s="13">
        <f>D70-D72</f>
        <v>32235</v>
      </c>
      <c r="E74" s="13">
        <f t="shared" si="2"/>
        <v>-82.964430946620681</v>
      </c>
      <c r="F74" s="45" t="s">
        <v>131</v>
      </c>
    </row>
    <row r="75" spans="1:6" ht="24" customHeight="1">
      <c r="A75" s="28" t="s">
        <v>7</v>
      </c>
      <c r="B75" s="21" t="s">
        <v>7</v>
      </c>
      <c r="C75" s="29"/>
      <c r="D75" s="29"/>
      <c r="E75" s="7" t="e">
        <f t="shared" si="2"/>
        <v>#DIV/0!</v>
      </c>
      <c r="F75" s="51"/>
    </row>
    <row r="76" spans="1:6" ht="24" customHeight="1">
      <c r="A76" s="11" t="s">
        <v>78</v>
      </c>
      <c r="B76" s="12" t="s">
        <v>79</v>
      </c>
      <c r="C76" s="13">
        <f>C77+C82+C87</f>
        <v>302775</v>
      </c>
      <c r="D76" s="13">
        <f>D77+D82+D87</f>
        <v>54610</v>
      </c>
      <c r="E76" s="13">
        <f t="shared" si="2"/>
        <v>18.036495747667409</v>
      </c>
      <c r="F76" s="45" t="s">
        <v>141</v>
      </c>
    </row>
    <row r="77" spans="1:6" ht="24" customHeight="1">
      <c r="A77" s="1" t="s">
        <v>5</v>
      </c>
      <c r="B77" s="2" t="s">
        <v>80</v>
      </c>
      <c r="C77" s="3">
        <f>SUM(C78:C81)</f>
        <v>260275</v>
      </c>
      <c r="D77" s="3">
        <f>SUM(D78:D81)</f>
        <v>30903</v>
      </c>
      <c r="E77" s="3">
        <f t="shared" si="2"/>
        <v>11.873211026798579</v>
      </c>
      <c r="F77" s="46" t="s">
        <v>141</v>
      </c>
    </row>
    <row r="78" spans="1:6" ht="25.5">
      <c r="A78" s="4" t="s">
        <v>7</v>
      </c>
      <c r="B78" s="5" t="s">
        <v>81</v>
      </c>
      <c r="C78" s="6">
        <v>313500</v>
      </c>
      <c r="D78" s="6">
        <f>Instytucja!F80</f>
        <v>36500</v>
      </c>
      <c r="E78" s="7">
        <f t="shared" si="2"/>
        <v>11.642743221690591</v>
      </c>
      <c r="F78" s="54" t="s">
        <v>197</v>
      </c>
    </row>
    <row r="79" spans="1:6" ht="24" customHeight="1">
      <c r="A79" s="4" t="s">
        <v>7</v>
      </c>
      <c r="B79" s="5" t="s">
        <v>16</v>
      </c>
      <c r="C79" s="6"/>
      <c r="D79" s="6">
        <f>Instytucja!F81</f>
        <v>0</v>
      </c>
      <c r="E79" s="7" t="e">
        <f t="shared" si="2"/>
        <v>#DIV/0!</v>
      </c>
      <c r="F79" s="47"/>
    </row>
    <row r="80" spans="1:6" ht="25.5" customHeight="1">
      <c r="A80" s="4" t="s">
        <v>7</v>
      </c>
      <c r="B80" s="5" t="s">
        <v>17</v>
      </c>
      <c r="C80" s="6"/>
      <c r="D80" s="6">
        <f>Instytucja!F82</f>
        <v>0</v>
      </c>
      <c r="E80" s="7" t="e">
        <f t="shared" si="2"/>
        <v>#DIV/0!</v>
      </c>
      <c r="F80" s="47"/>
    </row>
    <row r="81" spans="1:6" ht="25.5">
      <c r="A81" s="4" t="s">
        <v>7</v>
      </c>
      <c r="B81" s="5" t="s">
        <v>18</v>
      </c>
      <c r="C81" s="6">
        <v>-53225</v>
      </c>
      <c r="D81" s="6">
        <f>Instytucja!F83</f>
        <v>-5597</v>
      </c>
      <c r="E81" s="7">
        <f t="shared" si="2"/>
        <v>10.515735086895257</v>
      </c>
      <c r="F81" s="54" t="s">
        <v>198</v>
      </c>
    </row>
    <row r="82" spans="1:6" ht="24" customHeight="1">
      <c r="A82" s="1" t="s">
        <v>12</v>
      </c>
      <c r="B82" s="2" t="s">
        <v>82</v>
      </c>
      <c r="C82" s="3">
        <f>SUM(C83:C86)</f>
        <v>17500</v>
      </c>
      <c r="D82" s="3">
        <f>SUM(D83:D86)</f>
        <v>23707</v>
      </c>
      <c r="E82" s="3">
        <f t="shared" si="2"/>
        <v>135.46857142857144</v>
      </c>
      <c r="F82" s="46" t="s">
        <v>141</v>
      </c>
    </row>
    <row r="83" spans="1:6" ht="24" customHeight="1">
      <c r="A83" s="4" t="s">
        <v>7</v>
      </c>
      <c r="B83" s="5" t="s">
        <v>21</v>
      </c>
      <c r="C83" s="6">
        <v>17500</v>
      </c>
      <c r="D83" s="6">
        <f>Instytucja!F85</f>
        <v>28000</v>
      </c>
      <c r="E83" s="7">
        <f t="shared" si="2"/>
        <v>160</v>
      </c>
      <c r="F83" s="54" t="s">
        <v>199</v>
      </c>
    </row>
    <row r="84" spans="1:6" ht="24" customHeight="1">
      <c r="A84" s="4" t="s">
        <v>7</v>
      </c>
      <c r="B84" s="5" t="s">
        <v>16</v>
      </c>
      <c r="C84" s="6"/>
      <c r="D84" s="6">
        <f>Instytucja!F86</f>
        <v>0</v>
      </c>
      <c r="E84" s="7" t="e">
        <f t="shared" si="2"/>
        <v>#DIV/0!</v>
      </c>
      <c r="F84" s="47"/>
    </row>
    <row r="85" spans="1:6" ht="24" customHeight="1">
      <c r="A85" s="4" t="s">
        <v>7</v>
      </c>
      <c r="B85" s="5" t="s">
        <v>17</v>
      </c>
      <c r="C85" s="6"/>
      <c r="D85" s="6">
        <f>Instytucja!F87</f>
        <v>0</v>
      </c>
      <c r="E85" s="7" t="e">
        <f t="shared" si="2"/>
        <v>#DIV/0!</v>
      </c>
      <c r="F85" s="47"/>
    </row>
    <row r="86" spans="1:6" ht="38.25">
      <c r="A86" s="4" t="s">
        <v>7</v>
      </c>
      <c r="B86" s="5" t="s">
        <v>18</v>
      </c>
      <c r="C86" s="6">
        <v>0</v>
      </c>
      <c r="D86" s="6">
        <f>Instytucja!F88</f>
        <v>-4293</v>
      </c>
      <c r="E86" s="7" t="e">
        <f t="shared" si="2"/>
        <v>#DIV/0!</v>
      </c>
      <c r="F86" s="54" t="s">
        <v>200</v>
      </c>
    </row>
    <row r="87" spans="1:6" ht="24" customHeight="1">
      <c r="A87" s="1" t="s">
        <v>19</v>
      </c>
      <c r="B87" s="2" t="s">
        <v>23</v>
      </c>
      <c r="C87" s="3">
        <f>SUM(C88:C90)</f>
        <v>25000</v>
      </c>
      <c r="D87" s="3">
        <f>SUM(D88:D90)</f>
        <v>0</v>
      </c>
      <c r="E87" s="3">
        <f t="shared" si="2"/>
        <v>0</v>
      </c>
      <c r="F87" s="46" t="s">
        <v>141</v>
      </c>
    </row>
    <row r="88" spans="1:6" ht="24" customHeight="1">
      <c r="A88" s="4" t="s">
        <v>7</v>
      </c>
      <c r="B88" s="5" t="s">
        <v>16</v>
      </c>
      <c r="C88" s="6">
        <v>25000</v>
      </c>
      <c r="D88" s="6">
        <f>Instytucja!F90</f>
        <v>0</v>
      </c>
      <c r="E88" s="7">
        <f t="shared" si="2"/>
        <v>0</v>
      </c>
      <c r="F88" s="47"/>
    </row>
    <row r="89" spans="1:6" ht="24" customHeight="1">
      <c r="A89" s="4" t="s">
        <v>7</v>
      </c>
      <c r="B89" s="5" t="s">
        <v>17</v>
      </c>
      <c r="C89" s="6"/>
      <c r="D89" s="6">
        <f>Instytucja!F91</f>
        <v>0</v>
      </c>
      <c r="E89" s="7" t="e">
        <f t="shared" si="2"/>
        <v>#DIV/0!</v>
      </c>
      <c r="F89" s="47"/>
    </row>
    <row r="90" spans="1:6" ht="24" customHeight="1">
      <c r="A90" s="4" t="s">
        <v>7</v>
      </c>
      <c r="B90" s="5" t="s">
        <v>18</v>
      </c>
      <c r="C90" s="6">
        <v>0</v>
      </c>
      <c r="D90" s="6">
        <f>Instytucja!F92</f>
        <v>0</v>
      </c>
      <c r="E90" s="7" t="e">
        <f t="shared" si="2"/>
        <v>#DIV/0!</v>
      </c>
      <c r="F90" s="47"/>
    </row>
    <row r="91" spans="1:6" ht="24" customHeight="1">
      <c r="A91" s="11" t="s">
        <v>83</v>
      </c>
      <c r="B91" s="12" t="s">
        <v>84</v>
      </c>
      <c r="C91" s="27">
        <f>C92</f>
        <v>336795</v>
      </c>
      <c r="D91" s="27">
        <f>D92</f>
        <v>54930</v>
      </c>
      <c r="E91" s="13">
        <f t="shared" si="2"/>
        <v>16.309624549058032</v>
      </c>
      <c r="F91" s="50" t="s">
        <v>141</v>
      </c>
    </row>
    <row r="92" spans="1:6" ht="39" customHeight="1">
      <c r="A92" s="23" t="s">
        <v>7</v>
      </c>
      <c r="B92" s="21" t="s">
        <v>85</v>
      </c>
      <c r="C92" s="22">
        <v>336795</v>
      </c>
      <c r="D92" s="22">
        <f>Instytucja!F94</f>
        <v>54930</v>
      </c>
      <c r="E92" s="7">
        <f t="shared" si="2"/>
        <v>16.309624549058032</v>
      </c>
      <c r="F92" s="54" t="s">
        <v>201</v>
      </c>
    </row>
    <row r="93" spans="1:6" ht="31.5" customHeight="1">
      <c r="A93" s="30" t="s">
        <v>86</v>
      </c>
      <c r="B93" s="31" t="s">
        <v>87</v>
      </c>
      <c r="C93" s="32"/>
      <c r="D93" s="32"/>
      <c r="E93" s="13" t="e">
        <f t="shared" si="2"/>
        <v>#DIV/0!</v>
      </c>
      <c r="F93" s="52" t="s">
        <v>143</v>
      </c>
    </row>
    <row r="94" spans="1:6">
      <c r="A94" s="23"/>
      <c r="B94" s="21" t="s">
        <v>88</v>
      </c>
      <c r="C94" s="7">
        <v>119497</v>
      </c>
      <c r="D94" s="7">
        <f>Instytucja!F96</f>
        <v>182321</v>
      </c>
      <c r="E94" s="7">
        <f t="shared" si="2"/>
        <v>152.57370477919949</v>
      </c>
      <c r="F94" s="54" t="s">
        <v>202</v>
      </c>
    </row>
    <row r="95" spans="1:6" ht="38.25">
      <c r="A95" s="23"/>
      <c r="B95" s="21" t="s">
        <v>89</v>
      </c>
      <c r="C95" s="7">
        <v>135027</v>
      </c>
      <c r="D95" s="7">
        <f>Instytucja!F97</f>
        <v>152854</v>
      </c>
      <c r="E95" s="7">
        <f t="shared" si="2"/>
        <v>113.20254467624994</v>
      </c>
      <c r="F95" s="54" t="s">
        <v>203</v>
      </c>
    </row>
    <row r="96" spans="1:6" ht="24" customHeight="1">
      <c r="A96" s="33" t="s">
        <v>7</v>
      </c>
      <c r="B96" s="34" t="s">
        <v>90</v>
      </c>
      <c r="C96" s="35">
        <v>0</v>
      </c>
      <c r="D96" s="7">
        <f>Instytucja!F98</f>
        <v>0</v>
      </c>
      <c r="E96" s="7" t="e">
        <f t="shared" si="2"/>
        <v>#DIV/0!</v>
      </c>
      <c r="F96" s="168"/>
    </row>
    <row r="97" spans="1:6" ht="63.75">
      <c r="A97" s="36"/>
      <c r="B97" s="37" t="s">
        <v>91</v>
      </c>
      <c r="C97" s="40">
        <v>13979</v>
      </c>
      <c r="D97" s="7">
        <f>Instytucja!F99</f>
        <v>84941</v>
      </c>
      <c r="E97" s="7">
        <f t="shared" si="2"/>
        <v>607.63287788826096</v>
      </c>
      <c r="F97" s="169" t="s">
        <v>204</v>
      </c>
    </row>
    <row r="98" spans="1:6" ht="39" thickBot="1">
      <c r="A98" s="38"/>
      <c r="B98" s="39" t="s">
        <v>90</v>
      </c>
      <c r="C98" s="41">
        <v>0</v>
      </c>
      <c r="D98" s="7">
        <f>Instytucja!F100</f>
        <v>69.569999999999993</v>
      </c>
      <c r="E98" s="53" t="e">
        <f t="shared" si="2"/>
        <v>#DIV/0!</v>
      </c>
      <c r="F98" s="170" t="s">
        <v>205</v>
      </c>
    </row>
    <row r="100" spans="1:6">
      <c r="A100" s="98" t="s">
        <v>124</v>
      </c>
      <c r="B100" s="98"/>
      <c r="C100" s="98"/>
      <c r="D100" s="98"/>
      <c r="E100" s="98" t="s">
        <v>113</v>
      </c>
      <c r="F100" s="99"/>
    </row>
    <row r="101" spans="1:6" ht="15.75">
      <c r="A101" s="100"/>
      <c r="B101" s="101"/>
      <c r="C101" s="100"/>
      <c r="D101" s="100"/>
      <c r="E101" s="100"/>
      <c r="F101" s="102"/>
    </row>
    <row r="102" spans="1:6" ht="15.75">
      <c r="A102" s="100"/>
      <c r="B102" s="101"/>
      <c r="C102" s="100"/>
      <c r="D102" s="100"/>
      <c r="E102" s="100"/>
      <c r="F102" s="102"/>
    </row>
    <row r="103" spans="1:6" ht="15.75">
      <c r="A103" s="100"/>
      <c r="B103" s="100"/>
      <c r="C103" s="100"/>
      <c r="D103" s="100"/>
      <c r="E103" s="100"/>
      <c r="F103" s="102"/>
    </row>
    <row r="104" spans="1:6">
      <c r="A104" s="103" t="s">
        <v>114</v>
      </c>
      <c r="B104" s="103"/>
      <c r="C104" s="98"/>
      <c r="D104" s="98"/>
      <c r="E104" s="98"/>
      <c r="F104" s="99"/>
    </row>
    <row r="105" spans="1:6">
      <c r="A105" s="98"/>
      <c r="B105" s="98"/>
      <c r="C105" s="98"/>
      <c r="D105" s="98"/>
      <c r="E105" s="98"/>
      <c r="F105" s="99"/>
    </row>
    <row r="106" spans="1:6">
      <c r="A106" s="98"/>
      <c r="B106" s="98"/>
      <c r="C106" s="98"/>
      <c r="D106" s="98"/>
      <c r="E106" s="98"/>
      <c r="F106" s="99"/>
    </row>
    <row r="107" spans="1:6">
      <c r="A107" s="98" t="s">
        <v>115</v>
      </c>
      <c r="B107" s="98"/>
      <c r="C107" s="98"/>
      <c r="D107" s="98" t="s">
        <v>116</v>
      </c>
      <c r="E107" s="98"/>
      <c r="F107" s="99"/>
    </row>
  </sheetData>
  <mergeCells count="1">
    <mergeCell ref="A2:F2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E26" evalError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44"/>
  <sheetViews>
    <sheetView topLeftCell="B13" zoomScale="75" zoomScaleNormal="75" workbookViewId="0">
      <selection activeCell="A10" sqref="A10:G10"/>
    </sheetView>
  </sheetViews>
  <sheetFormatPr defaultColWidth="14.25" defaultRowHeight="15"/>
  <cols>
    <col min="1" max="1" width="6.5" style="108" customWidth="1"/>
    <col min="2" max="2" width="62.75" style="108" customWidth="1"/>
    <col min="3" max="3" width="0.875" style="108" customWidth="1"/>
    <col min="4" max="4" width="19.5" style="108" customWidth="1"/>
    <col min="5" max="5" width="18.25" style="108" customWidth="1"/>
    <col min="6" max="6" width="18.375" style="108" customWidth="1"/>
    <col min="7" max="7" width="38.25" style="108" customWidth="1"/>
    <col min="8" max="8" width="4" style="108" customWidth="1"/>
    <col min="9" max="16384" width="14.25" style="108"/>
  </cols>
  <sheetData>
    <row r="1" spans="1:11" ht="15.75">
      <c r="F1" s="109"/>
    </row>
    <row r="3" spans="1:11" ht="15.75">
      <c r="A3" s="108" t="s">
        <v>145</v>
      </c>
      <c r="F3" s="109"/>
      <c r="G3" s="110"/>
    </row>
    <row r="4" spans="1:11" ht="20.25">
      <c r="A4" s="111"/>
      <c r="B4" s="109" t="s">
        <v>168</v>
      </c>
      <c r="F4" s="112"/>
    </row>
    <row r="5" spans="1:11">
      <c r="A5" s="111"/>
    </row>
    <row r="6" spans="1:11" ht="25.5" customHeight="1">
      <c r="A6" s="113"/>
    </row>
    <row r="7" spans="1:11" ht="0.75" hidden="1" customHeight="1" thickBot="1">
      <c r="A7" s="113"/>
    </row>
    <row r="8" spans="1:11" hidden="1"/>
    <row r="9" spans="1:11" hidden="1"/>
    <row r="10" spans="1:11" ht="68.25" customHeight="1">
      <c r="A10" s="192" t="s">
        <v>146</v>
      </c>
      <c r="B10" s="193"/>
      <c r="C10" s="193"/>
      <c r="D10" s="193"/>
      <c r="E10" s="193"/>
      <c r="F10" s="193"/>
      <c r="G10" s="193"/>
      <c r="H10" s="114"/>
      <c r="I10" s="114"/>
      <c r="J10" s="114"/>
      <c r="K10" s="114"/>
    </row>
    <row r="12" spans="1:11" ht="26.25">
      <c r="A12" s="194" t="s">
        <v>147</v>
      </c>
      <c r="B12" s="194"/>
      <c r="C12" s="194"/>
      <c r="D12" s="194"/>
      <c r="E12" s="194"/>
      <c r="F12" s="194"/>
      <c r="G12" s="194"/>
    </row>
    <row r="14" spans="1:11" ht="1.5" customHeight="1"/>
    <row r="15" spans="1:11" hidden="1"/>
    <row r="17" spans="1:7" ht="15.75" thickBot="1"/>
    <row r="18" spans="1:7" ht="15.75">
      <c r="A18" s="195" t="s">
        <v>1</v>
      </c>
      <c r="B18" s="198" t="s">
        <v>2</v>
      </c>
      <c r="C18" s="115"/>
      <c r="D18" s="183" t="s">
        <v>148</v>
      </c>
      <c r="E18" s="183" t="s">
        <v>149</v>
      </c>
      <c r="F18" s="186" t="s">
        <v>150</v>
      </c>
      <c r="G18" s="189" t="s">
        <v>151</v>
      </c>
    </row>
    <row r="19" spans="1:7" ht="15.75">
      <c r="A19" s="196"/>
      <c r="B19" s="199"/>
      <c r="C19" s="116"/>
      <c r="D19" s="184"/>
      <c r="E19" s="184" t="s">
        <v>152</v>
      </c>
      <c r="F19" s="187"/>
      <c r="G19" s="190"/>
    </row>
    <row r="20" spans="1:7" ht="32.25" customHeight="1" thickBot="1">
      <c r="A20" s="197"/>
      <c r="B20" s="200"/>
      <c r="C20" s="117"/>
      <c r="D20" s="185"/>
      <c r="E20" s="185" t="s">
        <v>153</v>
      </c>
      <c r="F20" s="188"/>
      <c r="G20" s="191"/>
    </row>
    <row r="21" spans="1:7" ht="15.75" thickBot="1">
      <c r="A21" s="118" t="s">
        <v>117</v>
      </c>
      <c r="B21" s="119" t="s">
        <v>118</v>
      </c>
      <c r="C21" s="120"/>
      <c r="D21" s="121" t="s">
        <v>119</v>
      </c>
      <c r="E21" s="122" t="s">
        <v>120</v>
      </c>
      <c r="F21" s="123">
        <v>5</v>
      </c>
      <c r="G21" s="124"/>
    </row>
    <row r="22" spans="1:7" ht="20.100000000000001" customHeight="1">
      <c r="A22" s="125"/>
      <c r="B22" s="126"/>
      <c r="C22" s="127"/>
      <c r="D22" s="128"/>
      <c r="E22" s="128"/>
      <c r="F22" s="129"/>
      <c r="G22" s="130"/>
    </row>
    <row r="23" spans="1:7" ht="20.100000000000001" customHeight="1">
      <c r="A23" s="131" t="s">
        <v>154</v>
      </c>
      <c r="B23" s="132" t="s">
        <v>155</v>
      </c>
      <c r="C23" s="133"/>
      <c r="D23" s="134">
        <v>13</v>
      </c>
      <c r="E23" s="134">
        <v>14</v>
      </c>
      <c r="F23" s="135">
        <v>14</v>
      </c>
      <c r="G23" s="136" t="s">
        <v>156</v>
      </c>
    </row>
    <row r="24" spans="1:7" ht="20.100000000000001" customHeight="1">
      <c r="A24" s="137"/>
      <c r="B24" s="138"/>
      <c r="C24" s="133"/>
      <c r="D24" s="139"/>
      <c r="E24" s="139"/>
      <c r="F24" s="140"/>
      <c r="G24" s="141"/>
    </row>
    <row r="25" spans="1:7" ht="20.100000000000001" customHeight="1">
      <c r="A25" s="137"/>
      <c r="B25" s="142"/>
      <c r="C25" s="133"/>
      <c r="D25" s="143"/>
      <c r="E25" s="143"/>
      <c r="F25" s="144"/>
      <c r="G25" s="145" t="s">
        <v>157</v>
      </c>
    </row>
    <row r="26" spans="1:7" ht="20.100000000000001" customHeight="1">
      <c r="A26" s="146" t="s">
        <v>158</v>
      </c>
      <c r="B26" s="147" t="s">
        <v>159</v>
      </c>
      <c r="C26" s="133"/>
      <c r="D26" s="134">
        <f>Instytucja!D53/12/Zatrudnienie!D23</f>
        <v>2963.1794871794873</v>
      </c>
      <c r="E26" s="134">
        <f>(Instytucja!E53-E28)/Zatrudnienie!E23/12</f>
        <v>2797.3035714285711</v>
      </c>
      <c r="F26" s="148">
        <f>(Instytucja!F53-Zatrudnienie!F28)/12/Zatrudnienie!F23</f>
        <v>2796.833333333333</v>
      </c>
      <c r="G26" s="145" t="s">
        <v>160</v>
      </c>
    </row>
    <row r="27" spans="1:7" ht="20.100000000000001" customHeight="1">
      <c r="A27" s="137"/>
      <c r="B27" s="142"/>
      <c r="C27" s="133"/>
      <c r="D27" s="143"/>
      <c r="E27" s="134"/>
      <c r="F27" s="148"/>
      <c r="G27" s="145"/>
    </row>
    <row r="28" spans="1:7" ht="20.100000000000001" customHeight="1">
      <c r="A28" s="146" t="s">
        <v>67</v>
      </c>
      <c r="B28" s="147" t="s">
        <v>161</v>
      </c>
      <c r="C28" s="133"/>
      <c r="D28" s="143">
        <f>D29+D30+D31+D32</f>
        <v>0</v>
      </c>
      <c r="E28" s="134">
        <f>E29+E30+E31+E32</f>
        <v>26035</v>
      </c>
      <c r="F28" s="148">
        <f>F29+F30+F31+F32</f>
        <v>26035</v>
      </c>
      <c r="G28" s="145"/>
    </row>
    <row r="29" spans="1:7" ht="20.100000000000001" customHeight="1">
      <c r="A29" s="146"/>
      <c r="B29" s="147" t="s">
        <v>121</v>
      </c>
      <c r="C29" s="133"/>
      <c r="D29" s="143"/>
      <c r="E29" s="134"/>
      <c r="F29" s="148"/>
      <c r="G29" s="145"/>
    </row>
    <row r="30" spans="1:7" ht="20.100000000000001" customHeight="1">
      <c r="A30" s="146"/>
      <c r="B30" s="147" t="s">
        <v>162</v>
      </c>
      <c r="C30" s="133"/>
      <c r="D30" s="143"/>
      <c r="E30" s="134"/>
      <c r="F30" s="148"/>
      <c r="G30" s="145"/>
    </row>
    <row r="31" spans="1:7" ht="20.100000000000001" customHeight="1">
      <c r="A31" s="137"/>
      <c r="B31" s="147" t="s">
        <v>163</v>
      </c>
      <c r="C31" s="133"/>
      <c r="D31" s="143"/>
      <c r="E31" s="149">
        <v>26035</v>
      </c>
      <c r="F31" s="144">
        <f>8670+17365</f>
        <v>26035</v>
      </c>
      <c r="G31" s="145"/>
    </row>
    <row r="32" spans="1:7" ht="20.100000000000001" customHeight="1">
      <c r="A32" s="137"/>
      <c r="B32" s="147" t="s">
        <v>164</v>
      </c>
      <c r="C32" s="133"/>
      <c r="D32" s="143"/>
      <c r="E32" s="149"/>
      <c r="F32" s="144"/>
      <c r="G32" s="145"/>
    </row>
    <row r="33" spans="1:72" ht="20.100000000000001" customHeight="1" thickBot="1">
      <c r="A33" s="150"/>
      <c r="B33" s="151"/>
      <c r="C33" s="152"/>
      <c r="D33" s="153"/>
      <c r="E33" s="153"/>
      <c r="F33" s="154"/>
      <c r="G33" s="155"/>
    </row>
    <row r="35" spans="1:72" ht="20.25" customHeight="1">
      <c r="A35" s="113"/>
      <c r="B35" s="156" t="s">
        <v>165</v>
      </c>
      <c r="D35" s="113"/>
      <c r="E35" s="113"/>
      <c r="F35" s="113" t="s">
        <v>166</v>
      </c>
    </row>
    <row r="36" spans="1:72" ht="15.75">
      <c r="B36" s="100"/>
      <c r="D36" s="157"/>
      <c r="E36" s="157"/>
      <c r="F36" s="113"/>
    </row>
    <row r="37" spans="1:72" ht="65.25" customHeight="1">
      <c r="B37" s="100"/>
      <c r="D37" s="113"/>
      <c r="E37" s="113"/>
      <c r="F37" s="113"/>
    </row>
    <row r="38" spans="1:72" ht="15.75">
      <c r="B38" s="100" t="s">
        <v>114</v>
      </c>
    </row>
    <row r="39" spans="1:72" ht="15.75">
      <c r="A39" s="158"/>
      <c r="B39" s="100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8"/>
      <c r="BQ39" s="158"/>
      <c r="BR39" s="158"/>
      <c r="BS39" s="158"/>
      <c r="BT39" s="158"/>
    </row>
    <row r="40" spans="1:72" ht="0.75" customHeight="1">
      <c r="A40" s="159"/>
      <c r="B40" s="100"/>
      <c r="C40" s="158"/>
      <c r="D40" s="160"/>
      <c r="E40" s="160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</row>
    <row r="41" spans="1:72">
      <c r="A41" s="158"/>
      <c r="B41" s="156" t="s">
        <v>115</v>
      </c>
      <c r="C41" s="158"/>
      <c r="D41" s="158"/>
      <c r="E41" s="158"/>
      <c r="F41" s="158" t="s">
        <v>167</v>
      </c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</row>
    <row r="42" spans="1:72">
      <c r="D42" s="113"/>
      <c r="E42" s="113"/>
      <c r="F42" s="113"/>
    </row>
    <row r="43" spans="1:72" ht="77.25" customHeight="1">
      <c r="D43" s="113" t="s">
        <v>69</v>
      </c>
      <c r="E43" s="113"/>
      <c r="F43" s="113"/>
    </row>
    <row r="44" spans="1:72">
      <c r="F44" s="113"/>
    </row>
  </sheetData>
  <mergeCells count="8">
    <mergeCell ref="E18:E20"/>
    <mergeCell ref="F18:F20"/>
    <mergeCell ref="G18:G20"/>
    <mergeCell ref="A10:G10"/>
    <mergeCell ref="A12:G12"/>
    <mergeCell ref="A18:A20"/>
    <mergeCell ref="B18:B20"/>
    <mergeCell ref="D18:D20"/>
  </mergeCells>
  <phoneticPr fontId="32" type="noConversion"/>
  <conditionalFormatting sqref="C11:G11">
    <cfRule type="cellIs" dxfId="6" priority="7" stopIfTrue="1" operator="notEqual">
      <formula>0</formula>
    </cfRule>
  </conditionalFormatting>
  <conditionalFormatting sqref="C11:G11">
    <cfRule type="cellIs" dxfId="5" priority="6" stopIfTrue="1" operator="notEqual">
      <formula>0</formula>
    </cfRule>
  </conditionalFormatting>
  <conditionalFormatting sqref="C11:G11">
    <cfRule type="cellIs" dxfId="4" priority="5" stopIfTrue="1" operator="notEqual">
      <formula>0</formula>
    </cfRule>
  </conditionalFormatting>
  <conditionalFormatting sqref="C11:G11">
    <cfRule type="cellIs" dxfId="3" priority="4" operator="notEqual">
      <formula>0</formula>
    </cfRule>
  </conditionalFormatting>
  <conditionalFormatting sqref="C11:G11">
    <cfRule type="cellIs" dxfId="2" priority="3" stopIfTrue="1" operator="notEqual">
      <formula>0</formula>
    </cfRule>
  </conditionalFormatting>
  <conditionalFormatting sqref="C11:G11">
    <cfRule type="cellIs" dxfId="1" priority="2" stopIfTrue="1" operator="notEqual">
      <formula>0</formula>
    </cfRule>
  </conditionalFormatting>
  <conditionalFormatting sqref="C11:G11">
    <cfRule type="cellIs" dxfId="0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K58"/>
  <sheetViews>
    <sheetView tabSelected="1" workbookViewId="0">
      <selection activeCell="A2" sqref="A2:I2"/>
    </sheetView>
  </sheetViews>
  <sheetFormatPr defaultRowHeight="12.75"/>
  <cols>
    <col min="1" max="1" width="18.25" style="202" customWidth="1"/>
    <col min="2" max="2" width="9" style="202"/>
    <col min="3" max="4" width="11.25" style="202" customWidth="1"/>
    <col min="5" max="5" width="9" style="202"/>
    <col min="6" max="6" width="10.625" style="202" customWidth="1"/>
    <col min="7" max="7" width="10" style="202" customWidth="1"/>
    <col min="8" max="8" width="10" style="203" customWidth="1"/>
    <col min="9" max="9" width="42.625" style="202" customWidth="1"/>
    <col min="10" max="256" width="9" style="202"/>
    <col min="257" max="257" width="18.25" style="202" customWidth="1"/>
    <col min="258" max="258" width="9" style="202"/>
    <col min="259" max="260" width="11.25" style="202" customWidth="1"/>
    <col min="261" max="261" width="9" style="202"/>
    <col min="262" max="262" width="10.625" style="202" customWidth="1"/>
    <col min="263" max="264" width="10" style="202" customWidth="1"/>
    <col min="265" max="265" width="42.625" style="202" customWidth="1"/>
    <col min="266" max="512" width="9" style="202"/>
    <col min="513" max="513" width="18.25" style="202" customWidth="1"/>
    <col min="514" max="514" width="9" style="202"/>
    <col min="515" max="516" width="11.25" style="202" customWidth="1"/>
    <col min="517" max="517" width="9" style="202"/>
    <col min="518" max="518" width="10.625" style="202" customWidth="1"/>
    <col min="519" max="520" width="10" style="202" customWidth="1"/>
    <col min="521" max="521" width="42.625" style="202" customWidth="1"/>
    <col min="522" max="768" width="9" style="202"/>
    <col min="769" max="769" width="18.25" style="202" customWidth="1"/>
    <col min="770" max="770" width="9" style="202"/>
    <col min="771" max="772" width="11.25" style="202" customWidth="1"/>
    <col min="773" max="773" width="9" style="202"/>
    <col min="774" max="774" width="10.625" style="202" customWidth="1"/>
    <col min="775" max="776" width="10" style="202" customWidth="1"/>
    <col min="777" max="777" width="42.625" style="202" customWidth="1"/>
    <col min="778" max="1024" width="9" style="202"/>
    <col min="1025" max="1025" width="18.25" style="202" customWidth="1"/>
    <col min="1026" max="1026" width="9" style="202"/>
    <col min="1027" max="1028" width="11.25" style="202" customWidth="1"/>
    <col min="1029" max="1029" width="9" style="202"/>
    <col min="1030" max="1030" width="10.625" style="202" customWidth="1"/>
    <col min="1031" max="1032" width="10" style="202" customWidth="1"/>
    <col min="1033" max="1033" width="42.625" style="202" customWidth="1"/>
    <col min="1034" max="1280" width="9" style="202"/>
    <col min="1281" max="1281" width="18.25" style="202" customWidth="1"/>
    <col min="1282" max="1282" width="9" style="202"/>
    <col min="1283" max="1284" width="11.25" style="202" customWidth="1"/>
    <col min="1285" max="1285" width="9" style="202"/>
    <col min="1286" max="1286" width="10.625" style="202" customWidth="1"/>
    <col min="1287" max="1288" width="10" style="202" customWidth="1"/>
    <col min="1289" max="1289" width="42.625" style="202" customWidth="1"/>
    <col min="1290" max="1536" width="9" style="202"/>
    <col min="1537" max="1537" width="18.25" style="202" customWidth="1"/>
    <col min="1538" max="1538" width="9" style="202"/>
    <col min="1539" max="1540" width="11.25" style="202" customWidth="1"/>
    <col min="1541" max="1541" width="9" style="202"/>
    <col min="1542" max="1542" width="10.625" style="202" customWidth="1"/>
    <col min="1543" max="1544" width="10" style="202" customWidth="1"/>
    <col min="1545" max="1545" width="42.625" style="202" customWidth="1"/>
    <col min="1546" max="1792" width="9" style="202"/>
    <col min="1793" max="1793" width="18.25" style="202" customWidth="1"/>
    <col min="1794" max="1794" width="9" style="202"/>
    <col min="1795" max="1796" width="11.25" style="202" customWidth="1"/>
    <col min="1797" max="1797" width="9" style="202"/>
    <col min="1798" max="1798" width="10.625" style="202" customWidth="1"/>
    <col min="1799" max="1800" width="10" style="202" customWidth="1"/>
    <col min="1801" max="1801" width="42.625" style="202" customWidth="1"/>
    <col min="1802" max="2048" width="9" style="202"/>
    <col min="2049" max="2049" width="18.25" style="202" customWidth="1"/>
    <col min="2050" max="2050" width="9" style="202"/>
    <col min="2051" max="2052" width="11.25" style="202" customWidth="1"/>
    <col min="2053" max="2053" width="9" style="202"/>
    <col min="2054" max="2054" width="10.625" style="202" customWidth="1"/>
    <col min="2055" max="2056" width="10" style="202" customWidth="1"/>
    <col min="2057" max="2057" width="42.625" style="202" customWidth="1"/>
    <col min="2058" max="2304" width="9" style="202"/>
    <col min="2305" max="2305" width="18.25" style="202" customWidth="1"/>
    <col min="2306" max="2306" width="9" style="202"/>
    <col min="2307" max="2308" width="11.25" style="202" customWidth="1"/>
    <col min="2309" max="2309" width="9" style="202"/>
    <col min="2310" max="2310" width="10.625" style="202" customWidth="1"/>
    <col min="2311" max="2312" width="10" style="202" customWidth="1"/>
    <col min="2313" max="2313" width="42.625" style="202" customWidth="1"/>
    <col min="2314" max="2560" width="9" style="202"/>
    <col min="2561" max="2561" width="18.25" style="202" customWidth="1"/>
    <col min="2562" max="2562" width="9" style="202"/>
    <col min="2563" max="2564" width="11.25" style="202" customWidth="1"/>
    <col min="2565" max="2565" width="9" style="202"/>
    <col min="2566" max="2566" width="10.625" style="202" customWidth="1"/>
    <col min="2567" max="2568" width="10" style="202" customWidth="1"/>
    <col min="2569" max="2569" width="42.625" style="202" customWidth="1"/>
    <col min="2570" max="2816" width="9" style="202"/>
    <col min="2817" max="2817" width="18.25" style="202" customWidth="1"/>
    <col min="2818" max="2818" width="9" style="202"/>
    <col min="2819" max="2820" width="11.25" style="202" customWidth="1"/>
    <col min="2821" max="2821" width="9" style="202"/>
    <col min="2822" max="2822" width="10.625" style="202" customWidth="1"/>
    <col min="2823" max="2824" width="10" style="202" customWidth="1"/>
    <col min="2825" max="2825" width="42.625" style="202" customWidth="1"/>
    <col min="2826" max="3072" width="9" style="202"/>
    <col min="3073" max="3073" width="18.25" style="202" customWidth="1"/>
    <col min="3074" max="3074" width="9" style="202"/>
    <col min="3075" max="3076" width="11.25" style="202" customWidth="1"/>
    <col min="3077" max="3077" width="9" style="202"/>
    <col min="3078" max="3078" width="10.625" style="202" customWidth="1"/>
    <col min="3079" max="3080" width="10" style="202" customWidth="1"/>
    <col min="3081" max="3081" width="42.625" style="202" customWidth="1"/>
    <col min="3082" max="3328" width="9" style="202"/>
    <col min="3329" max="3329" width="18.25" style="202" customWidth="1"/>
    <col min="3330" max="3330" width="9" style="202"/>
    <col min="3331" max="3332" width="11.25" style="202" customWidth="1"/>
    <col min="3333" max="3333" width="9" style="202"/>
    <col min="3334" max="3334" width="10.625" style="202" customWidth="1"/>
    <col min="3335" max="3336" width="10" style="202" customWidth="1"/>
    <col min="3337" max="3337" width="42.625" style="202" customWidth="1"/>
    <col min="3338" max="3584" width="9" style="202"/>
    <col min="3585" max="3585" width="18.25" style="202" customWidth="1"/>
    <col min="3586" max="3586" width="9" style="202"/>
    <col min="3587" max="3588" width="11.25" style="202" customWidth="1"/>
    <col min="3589" max="3589" width="9" style="202"/>
    <col min="3590" max="3590" width="10.625" style="202" customWidth="1"/>
    <col min="3591" max="3592" width="10" style="202" customWidth="1"/>
    <col min="3593" max="3593" width="42.625" style="202" customWidth="1"/>
    <col min="3594" max="3840" width="9" style="202"/>
    <col min="3841" max="3841" width="18.25" style="202" customWidth="1"/>
    <col min="3842" max="3842" width="9" style="202"/>
    <col min="3843" max="3844" width="11.25" style="202" customWidth="1"/>
    <col min="3845" max="3845" width="9" style="202"/>
    <col min="3846" max="3846" width="10.625" style="202" customWidth="1"/>
    <col min="3847" max="3848" width="10" style="202" customWidth="1"/>
    <col min="3849" max="3849" width="42.625" style="202" customWidth="1"/>
    <col min="3850" max="4096" width="9" style="202"/>
    <col min="4097" max="4097" width="18.25" style="202" customWidth="1"/>
    <col min="4098" max="4098" width="9" style="202"/>
    <col min="4099" max="4100" width="11.25" style="202" customWidth="1"/>
    <col min="4101" max="4101" width="9" style="202"/>
    <col min="4102" max="4102" width="10.625" style="202" customWidth="1"/>
    <col min="4103" max="4104" width="10" style="202" customWidth="1"/>
    <col min="4105" max="4105" width="42.625" style="202" customWidth="1"/>
    <col min="4106" max="4352" width="9" style="202"/>
    <col min="4353" max="4353" width="18.25" style="202" customWidth="1"/>
    <col min="4354" max="4354" width="9" style="202"/>
    <col min="4355" max="4356" width="11.25" style="202" customWidth="1"/>
    <col min="4357" max="4357" width="9" style="202"/>
    <col min="4358" max="4358" width="10.625" style="202" customWidth="1"/>
    <col min="4359" max="4360" width="10" style="202" customWidth="1"/>
    <col min="4361" max="4361" width="42.625" style="202" customWidth="1"/>
    <col min="4362" max="4608" width="9" style="202"/>
    <col min="4609" max="4609" width="18.25" style="202" customWidth="1"/>
    <col min="4610" max="4610" width="9" style="202"/>
    <col min="4611" max="4612" width="11.25" style="202" customWidth="1"/>
    <col min="4613" max="4613" width="9" style="202"/>
    <col min="4614" max="4614" width="10.625" style="202" customWidth="1"/>
    <col min="4615" max="4616" width="10" style="202" customWidth="1"/>
    <col min="4617" max="4617" width="42.625" style="202" customWidth="1"/>
    <col min="4618" max="4864" width="9" style="202"/>
    <col min="4865" max="4865" width="18.25" style="202" customWidth="1"/>
    <col min="4866" max="4866" width="9" style="202"/>
    <col min="4867" max="4868" width="11.25" style="202" customWidth="1"/>
    <col min="4869" max="4869" width="9" style="202"/>
    <col min="4870" max="4870" width="10.625" style="202" customWidth="1"/>
    <col min="4871" max="4872" width="10" style="202" customWidth="1"/>
    <col min="4873" max="4873" width="42.625" style="202" customWidth="1"/>
    <col min="4874" max="5120" width="9" style="202"/>
    <col min="5121" max="5121" width="18.25" style="202" customWidth="1"/>
    <col min="5122" max="5122" width="9" style="202"/>
    <col min="5123" max="5124" width="11.25" style="202" customWidth="1"/>
    <col min="5125" max="5125" width="9" style="202"/>
    <col min="5126" max="5126" width="10.625" style="202" customWidth="1"/>
    <col min="5127" max="5128" width="10" style="202" customWidth="1"/>
    <col min="5129" max="5129" width="42.625" style="202" customWidth="1"/>
    <col min="5130" max="5376" width="9" style="202"/>
    <col min="5377" max="5377" width="18.25" style="202" customWidth="1"/>
    <col min="5378" max="5378" width="9" style="202"/>
    <col min="5379" max="5380" width="11.25" style="202" customWidth="1"/>
    <col min="5381" max="5381" width="9" style="202"/>
    <col min="5382" max="5382" width="10.625" style="202" customWidth="1"/>
    <col min="5383" max="5384" width="10" style="202" customWidth="1"/>
    <col min="5385" max="5385" width="42.625" style="202" customWidth="1"/>
    <col min="5386" max="5632" width="9" style="202"/>
    <col min="5633" max="5633" width="18.25" style="202" customWidth="1"/>
    <col min="5634" max="5634" width="9" style="202"/>
    <col min="5635" max="5636" width="11.25" style="202" customWidth="1"/>
    <col min="5637" max="5637" width="9" style="202"/>
    <col min="5638" max="5638" width="10.625" style="202" customWidth="1"/>
    <col min="5639" max="5640" width="10" style="202" customWidth="1"/>
    <col min="5641" max="5641" width="42.625" style="202" customWidth="1"/>
    <col min="5642" max="5888" width="9" style="202"/>
    <col min="5889" max="5889" width="18.25" style="202" customWidth="1"/>
    <col min="5890" max="5890" width="9" style="202"/>
    <col min="5891" max="5892" width="11.25" style="202" customWidth="1"/>
    <col min="5893" max="5893" width="9" style="202"/>
    <col min="5894" max="5894" width="10.625" style="202" customWidth="1"/>
    <col min="5895" max="5896" width="10" style="202" customWidth="1"/>
    <col min="5897" max="5897" width="42.625" style="202" customWidth="1"/>
    <col min="5898" max="6144" width="9" style="202"/>
    <col min="6145" max="6145" width="18.25" style="202" customWidth="1"/>
    <col min="6146" max="6146" width="9" style="202"/>
    <col min="6147" max="6148" width="11.25" style="202" customWidth="1"/>
    <col min="6149" max="6149" width="9" style="202"/>
    <col min="6150" max="6150" width="10.625" style="202" customWidth="1"/>
    <col min="6151" max="6152" width="10" style="202" customWidth="1"/>
    <col min="6153" max="6153" width="42.625" style="202" customWidth="1"/>
    <col min="6154" max="6400" width="9" style="202"/>
    <col min="6401" max="6401" width="18.25" style="202" customWidth="1"/>
    <col min="6402" max="6402" width="9" style="202"/>
    <col min="6403" max="6404" width="11.25" style="202" customWidth="1"/>
    <col min="6405" max="6405" width="9" style="202"/>
    <col min="6406" max="6406" width="10.625" style="202" customWidth="1"/>
    <col min="6407" max="6408" width="10" style="202" customWidth="1"/>
    <col min="6409" max="6409" width="42.625" style="202" customWidth="1"/>
    <col min="6410" max="6656" width="9" style="202"/>
    <col min="6657" max="6657" width="18.25" style="202" customWidth="1"/>
    <col min="6658" max="6658" width="9" style="202"/>
    <col min="6659" max="6660" width="11.25" style="202" customWidth="1"/>
    <col min="6661" max="6661" width="9" style="202"/>
    <col min="6662" max="6662" width="10.625" style="202" customWidth="1"/>
    <col min="6663" max="6664" width="10" style="202" customWidth="1"/>
    <col min="6665" max="6665" width="42.625" style="202" customWidth="1"/>
    <col min="6666" max="6912" width="9" style="202"/>
    <col min="6913" max="6913" width="18.25" style="202" customWidth="1"/>
    <col min="6914" max="6914" width="9" style="202"/>
    <col min="6915" max="6916" width="11.25" style="202" customWidth="1"/>
    <col min="6917" max="6917" width="9" style="202"/>
    <col min="6918" max="6918" width="10.625" style="202" customWidth="1"/>
    <col min="6919" max="6920" width="10" style="202" customWidth="1"/>
    <col min="6921" max="6921" width="42.625" style="202" customWidth="1"/>
    <col min="6922" max="7168" width="9" style="202"/>
    <col min="7169" max="7169" width="18.25" style="202" customWidth="1"/>
    <col min="7170" max="7170" width="9" style="202"/>
    <col min="7171" max="7172" width="11.25" style="202" customWidth="1"/>
    <col min="7173" max="7173" width="9" style="202"/>
    <col min="7174" max="7174" width="10.625" style="202" customWidth="1"/>
    <col min="7175" max="7176" width="10" style="202" customWidth="1"/>
    <col min="7177" max="7177" width="42.625" style="202" customWidth="1"/>
    <col min="7178" max="7424" width="9" style="202"/>
    <col min="7425" max="7425" width="18.25" style="202" customWidth="1"/>
    <col min="7426" max="7426" width="9" style="202"/>
    <col min="7427" max="7428" width="11.25" style="202" customWidth="1"/>
    <col min="7429" max="7429" width="9" style="202"/>
    <col min="7430" max="7430" width="10.625" style="202" customWidth="1"/>
    <col min="7431" max="7432" width="10" style="202" customWidth="1"/>
    <col min="7433" max="7433" width="42.625" style="202" customWidth="1"/>
    <col min="7434" max="7680" width="9" style="202"/>
    <col min="7681" max="7681" width="18.25" style="202" customWidth="1"/>
    <col min="7682" max="7682" width="9" style="202"/>
    <col min="7683" max="7684" width="11.25" style="202" customWidth="1"/>
    <col min="7685" max="7685" width="9" style="202"/>
    <col min="7686" max="7686" width="10.625" style="202" customWidth="1"/>
    <col min="7687" max="7688" width="10" style="202" customWidth="1"/>
    <col min="7689" max="7689" width="42.625" style="202" customWidth="1"/>
    <col min="7690" max="7936" width="9" style="202"/>
    <col min="7937" max="7937" width="18.25" style="202" customWidth="1"/>
    <col min="7938" max="7938" width="9" style="202"/>
    <col min="7939" max="7940" width="11.25" style="202" customWidth="1"/>
    <col min="7941" max="7941" width="9" style="202"/>
    <col min="7942" max="7942" width="10.625" style="202" customWidth="1"/>
    <col min="7943" max="7944" width="10" style="202" customWidth="1"/>
    <col min="7945" max="7945" width="42.625" style="202" customWidth="1"/>
    <col min="7946" max="8192" width="9" style="202"/>
    <col min="8193" max="8193" width="18.25" style="202" customWidth="1"/>
    <col min="8194" max="8194" width="9" style="202"/>
    <col min="8195" max="8196" width="11.25" style="202" customWidth="1"/>
    <col min="8197" max="8197" width="9" style="202"/>
    <col min="8198" max="8198" width="10.625" style="202" customWidth="1"/>
    <col min="8199" max="8200" width="10" style="202" customWidth="1"/>
    <col min="8201" max="8201" width="42.625" style="202" customWidth="1"/>
    <col min="8202" max="8448" width="9" style="202"/>
    <col min="8449" max="8449" width="18.25" style="202" customWidth="1"/>
    <col min="8450" max="8450" width="9" style="202"/>
    <col min="8451" max="8452" width="11.25" style="202" customWidth="1"/>
    <col min="8453" max="8453" width="9" style="202"/>
    <col min="8454" max="8454" width="10.625" style="202" customWidth="1"/>
    <col min="8455" max="8456" width="10" style="202" customWidth="1"/>
    <col min="8457" max="8457" width="42.625" style="202" customWidth="1"/>
    <col min="8458" max="8704" width="9" style="202"/>
    <col min="8705" max="8705" width="18.25" style="202" customWidth="1"/>
    <col min="8706" max="8706" width="9" style="202"/>
    <col min="8707" max="8708" width="11.25" style="202" customWidth="1"/>
    <col min="8709" max="8709" width="9" style="202"/>
    <col min="8710" max="8710" width="10.625" style="202" customWidth="1"/>
    <col min="8711" max="8712" width="10" style="202" customWidth="1"/>
    <col min="8713" max="8713" width="42.625" style="202" customWidth="1"/>
    <col min="8714" max="8960" width="9" style="202"/>
    <col min="8961" max="8961" width="18.25" style="202" customWidth="1"/>
    <col min="8962" max="8962" width="9" style="202"/>
    <col min="8963" max="8964" width="11.25" style="202" customWidth="1"/>
    <col min="8965" max="8965" width="9" style="202"/>
    <col min="8966" max="8966" width="10.625" style="202" customWidth="1"/>
    <col min="8967" max="8968" width="10" style="202" customWidth="1"/>
    <col min="8969" max="8969" width="42.625" style="202" customWidth="1"/>
    <col min="8970" max="9216" width="9" style="202"/>
    <col min="9217" max="9217" width="18.25" style="202" customWidth="1"/>
    <col min="9218" max="9218" width="9" style="202"/>
    <col min="9219" max="9220" width="11.25" style="202" customWidth="1"/>
    <col min="9221" max="9221" width="9" style="202"/>
    <col min="9222" max="9222" width="10.625" style="202" customWidth="1"/>
    <col min="9223" max="9224" width="10" style="202" customWidth="1"/>
    <col min="9225" max="9225" width="42.625" style="202" customWidth="1"/>
    <col min="9226" max="9472" width="9" style="202"/>
    <col min="9473" max="9473" width="18.25" style="202" customWidth="1"/>
    <col min="9474" max="9474" width="9" style="202"/>
    <col min="9475" max="9476" width="11.25" style="202" customWidth="1"/>
    <col min="9477" max="9477" width="9" style="202"/>
    <col min="9478" max="9478" width="10.625" style="202" customWidth="1"/>
    <col min="9479" max="9480" width="10" style="202" customWidth="1"/>
    <col min="9481" max="9481" width="42.625" style="202" customWidth="1"/>
    <col min="9482" max="9728" width="9" style="202"/>
    <col min="9729" max="9729" width="18.25" style="202" customWidth="1"/>
    <col min="9730" max="9730" width="9" style="202"/>
    <col min="9731" max="9732" width="11.25" style="202" customWidth="1"/>
    <col min="9733" max="9733" width="9" style="202"/>
    <col min="9734" max="9734" width="10.625" style="202" customWidth="1"/>
    <col min="9735" max="9736" width="10" style="202" customWidth="1"/>
    <col min="9737" max="9737" width="42.625" style="202" customWidth="1"/>
    <col min="9738" max="9984" width="9" style="202"/>
    <col min="9985" max="9985" width="18.25" style="202" customWidth="1"/>
    <col min="9986" max="9986" width="9" style="202"/>
    <col min="9987" max="9988" width="11.25" style="202" customWidth="1"/>
    <col min="9989" max="9989" width="9" style="202"/>
    <col min="9990" max="9990" width="10.625" style="202" customWidth="1"/>
    <col min="9991" max="9992" width="10" style="202" customWidth="1"/>
    <col min="9993" max="9993" width="42.625" style="202" customWidth="1"/>
    <col min="9994" max="10240" width="9" style="202"/>
    <col min="10241" max="10241" width="18.25" style="202" customWidth="1"/>
    <col min="10242" max="10242" width="9" style="202"/>
    <col min="10243" max="10244" width="11.25" style="202" customWidth="1"/>
    <col min="10245" max="10245" width="9" style="202"/>
    <col min="10246" max="10246" width="10.625" style="202" customWidth="1"/>
    <col min="10247" max="10248" width="10" style="202" customWidth="1"/>
    <col min="10249" max="10249" width="42.625" style="202" customWidth="1"/>
    <col min="10250" max="10496" width="9" style="202"/>
    <col min="10497" max="10497" width="18.25" style="202" customWidth="1"/>
    <col min="10498" max="10498" width="9" style="202"/>
    <col min="10499" max="10500" width="11.25" style="202" customWidth="1"/>
    <col min="10501" max="10501" width="9" style="202"/>
    <col min="10502" max="10502" width="10.625" style="202" customWidth="1"/>
    <col min="10503" max="10504" width="10" style="202" customWidth="1"/>
    <col min="10505" max="10505" width="42.625" style="202" customWidth="1"/>
    <col min="10506" max="10752" width="9" style="202"/>
    <col min="10753" max="10753" width="18.25" style="202" customWidth="1"/>
    <col min="10754" max="10754" width="9" style="202"/>
    <col min="10755" max="10756" width="11.25" style="202" customWidth="1"/>
    <col min="10757" max="10757" width="9" style="202"/>
    <col min="10758" max="10758" width="10.625" style="202" customWidth="1"/>
    <col min="10759" max="10760" width="10" style="202" customWidth="1"/>
    <col min="10761" max="10761" width="42.625" style="202" customWidth="1"/>
    <col min="10762" max="11008" width="9" style="202"/>
    <col min="11009" max="11009" width="18.25" style="202" customWidth="1"/>
    <col min="11010" max="11010" width="9" style="202"/>
    <col min="11011" max="11012" width="11.25" style="202" customWidth="1"/>
    <col min="11013" max="11013" width="9" style="202"/>
    <col min="11014" max="11014" width="10.625" style="202" customWidth="1"/>
    <col min="11015" max="11016" width="10" style="202" customWidth="1"/>
    <col min="11017" max="11017" width="42.625" style="202" customWidth="1"/>
    <col min="11018" max="11264" width="9" style="202"/>
    <col min="11265" max="11265" width="18.25" style="202" customWidth="1"/>
    <col min="11266" max="11266" width="9" style="202"/>
    <col min="11267" max="11268" width="11.25" style="202" customWidth="1"/>
    <col min="11269" max="11269" width="9" style="202"/>
    <col min="11270" max="11270" width="10.625" style="202" customWidth="1"/>
    <col min="11271" max="11272" width="10" style="202" customWidth="1"/>
    <col min="11273" max="11273" width="42.625" style="202" customWidth="1"/>
    <col min="11274" max="11520" width="9" style="202"/>
    <col min="11521" max="11521" width="18.25" style="202" customWidth="1"/>
    <col min="11522" max="11522" width="9" style="202"/>
    <col min="11523" max="11524" width="11.25" style="202" customWidth="1"/>
    <col min="11525" max="11525" width="9" style="202"/>
    <col min="11526" max="11526" width="10.625" style="202" customWidth="1"/>
    <col min="11527" max="11528" width="10" style="202" customWidth="1"/>
    <col min="11529" max="11529" width="42.625" style="202" customWidth="1"/>
    <col min="11530" max="11776" width="9" style="202"/>
    <col min="11777" max="11777" width="18.25" style="202" customWidth="1"/>
    <col min="11778" max="11778" width="9" style="202"/>
    <col min="11779" max="11780" width="11.25" style="202" customWidth="1"/>
    <col min="11781" max="11781" width="9" style="202"/>
    <col min="11782" max="11782" width="10.625" style="202" customWidth="1"/>
    <col min="11783" max="11784" width="10" style="202" customWidth="1"/>
    <col min="11785" max="11785" width="42.625" style="202" customWidth="1"/>
    <col min="11786" max="12032" width="9" style="202"/>
    <col min="12033" max="12033" width="18.25" style="202" customWidth="1"/>
    <col min="12034" max="12034" width="9" style="202"/>
    <col min="12035" max="12036" width="11.25" style="202" customWidth="1"/>
    <col min="12037" max="12037" width="9" style="202"/>
    <col min="12038" max="12038" width="10.625" style="202" customWidth="1"/>
    <col min="12039" max="12040" width="10" style="202" customWidth="1"/>
    <col min="12041" max="12041" width="42.625" style="202" customWidth="1"/>
    <col min="12042" max="12288" width="9" style="202"/>
    <col min="12289" max="12289" width="18.25" style="202" customWidth="1"/>
    <col min="12290" max="12290" width="9" style="202"/>
    <col min="12291" max="12292" width="11.25" style="202" customWidth="1"/>
    <col min="12293" max="12293" width="9" style="202"/>
    <col min="12294" max="12294" width="10.625" style="202" customWidth="1"/>
    <col min="12295" max="12296" width="10" style="202" customWidth="1"/>
    <col min="12297" max="12297" width="42.625" style="202" customWidth="1"/>
    <col min="12298" max="12544" width="9" style="202"/>
    <col min="12545" max="12545" width="18.25" style="202" customWidth="1"/>
    <col min="12546" max="12546" width="9" style="202"/>
    <col min="12547" max="12548" width="11.25" style="202" customWidth="1"/>
    <col min="12549" max="12549" width="9" style="202"/>
    <col min="12550" max="12550" width="10.625" style="202" customWidth="1"/>
    <col min="12551" max="12552" width="10" style="202" customWidth="1"/>
    <col min="12553" max="12553" width="42.625" style="202" customWidth="1"/>
    <col min="12554" max="12800" width="9" style="202"/>
    <col min="12801" max="12801" width="18.25" style="202" customWidth="1"/>
    <col min="12802" max="12802" width="9" style="202"/>
    <col min="12803" max="12804" width="11.25" style="202" customWidth="1"/>
    <col min="12805" max="12805" width="9" style="202"/>
    <col min="12806" max="12806" width="10.625" style="202" customWidth="1"/>
    <col min="12807" max="12808" width="10" style="202" customWidth="1"/>
    <col min="12809" max="12809" width="42.625" style="202" customWidth="1"/>
    <col min="12810" max="13056" width="9" style="202"/>
    <col min="13057" max="13057" width="18.25" style="202" customWidth="1"/>
    <col min="13058" max="13058" width="9" style="202"/>
    <col min="13059" max="13060" width="11.25" style="202" customWidth="1"/>
    <col min="13061" max="13061" width="9" style="202"/>
    <col min="13062" max="13062" width="10.625" style="202" customWidth="1"/>
    <col min="13063" max="13064" width="10" style="202" customWidth="1"/>
    <col min="13065" max="13065" width="42.625" style="202" customWidth="1"/>
    <col min="13066" max="13312" width="9" style="202"/>
    <col min="13313" max="13313" width="18.25" style="202" customWidth="1"/>
    <col min="13314" max="13314" width="9" style="202"/>
    <col min="13315" max="13316" width="11.25" style="202" customWidth="1"/>
    <col min="13317" max="13317" width="9" style="202"/>
    <col min="13318" max="13318" width="10.625" style="202" customWidth="1"/>
    <col min="13319" max="13320" width="10" style="202" customWidth="1"/>
    <col min="13321" max="13321" width="42.625" style="202" customWidth="1"/>
    <col min="13322" max="13568" width="9" style="202"/>
    <col min="13569" max="13569" width="18.25" style="202" customWidth="1"/>
    <col min="13570" max="13570" width="9" style="202"/>
    <col min="13571" max="13572" width="11.25" style="202" customWidth="1"/>
    <col min="13573" max="13573" width="9" style="202"/>
    <col min="13574" max="13574" width="10.625" style="202" customWidth="1"/>
    <col min="13575" max="13576" width="10" style="202" customWidth="1"/>
    <col min="13577" max="13577" width="42.625" style="202" customWidth="1"/>
    <col min="13578" max="13824" width="9" style="202"/>
    <col min="13825" max="13825" width="18.25" style="202" customWidth="1"/>
    <col min="13826" max="13826" width="9" style="202"/>
    <col min="13827" max="13828" width="11.25" style="202" customWidth="1"/>
    <col min="13829" max="13829" width="9" style="202"/>
    <col min="13830" max="13830" width="10.625" style="202" customWidth="1"/>
    <col min="13831" max="13832" width="10" style="202" customWidth="1"/>
    <col min="13833" max="13833" width="42.625" style="202" customWidth="1"/>
    <col min="13834" max="14080" width="9" style="202"/>
    <col min="14081" max="14081" width="18.25" style="202" customWidth="1"/>
    <col min="14082" max="14082" width="9" style="202"/>
    <col min="14083" max="14084" width="11.25" style="202" customWidth="1"/>
    <col min="14085" max="14085" width="9" style="202"/>
    <col min="14086" max="14086" width="10.625" style="202" customWidth="1"/>
    <col min="14087" max="14088" width="10" style="202" customWidth="1"/>
    <col min="14089" max="14089" width="42.625" style="202" customWidth="1"/>
    <col min="14090" max="14336" width="9" style="202"/>
    <col min="14337" max="14337" width="18.25" style="202" customWidth="1"/>
    <col min="14338" max="14338" width="9" style="202"/>
    <col min="14339" max="14340" width="11.25" style="202" customWidth="1"/>
    <col min="14341" max="14341" width="9" style="202"/>
    <col min="14342" max="14342" width="10.625" style="202" customWidth="1"/>
    <col min="14343" max="14344" width="10" style="202" customWidth="1"/>
    <col min="14345" max="14345" width="42.625" style="202" customWidth="1"/>
    <col min="14346" max="14592" width="9" style="202"/>
    <col min="14593" max="14593" width="18.25" style="202" customWidth="1"/>
    <col min="14594" max="14594" width="9" style="202"/>
    <col min="14595" max="14596" width="11.25" style="202" customWidth="1"/>
    <col min="14597" max="14597" width="9" style="202"/>
    <col min="14598" max="14598" width="10.625" style="202" customWidth="1"/>
    <col min="14599" max="14600" width="10" style="202" customWidth="1"/>
    <col min="14601" max="14601" width="42.625" style="202" customWidth="1"/>
    <col min="14602" max="14848" width="9" style="202"/>
    <col min="14849" max="14849" width="18.25" style="202" customWidth="1"/>
    <col min="14850" max="14850" width="9" style="202"/>
    <col min="14851" max="14852" width="11.25" style="202" customWidth="1"/>
    <col min="14853" max="14853" width="9" style="202"/>
    <col min="14854" max="14854" width="10.625" style="202" customWidth="1"/>
    <col min="14855" max="14856" width="10" style="202" customWidth="1"/>
    <col min="14857" max="14857" width="42.625" style="202" customWidth="1"/>
    <col min="14858" max="15104" width="9" style="202"/>
    <col min="15105" max="15105" width="18.25" style="202" customWidth="1"/>
    <col min="15106" max="15106" width="9" style="202"/>
    <col min="15107" max="15108" width="11.25" style="202" customWidth="1"/>
    <col min="15109" max="15109" width="9" style="202"/>
    <col min="15110" max="15110" width="10.625" style="202" customWidth="1"/>
    <col min="15111" max="15112" width="10" style="202" customWidth="1"/>
    <col min="15113" max="15113" width="42.625" style="202" customWidth="1"/>
    <col min="15114" max="15360" width="9" style="202"/>
    <col min="15361" max="15361" width="18.25" style="202" customWidth="1"/>
    <col min="15362" max="15362" width="9" style="202"/>
    <col min="15363" max="15364" width="11.25" style="202" customWidth="1"/>
    <col min="15365" max="15365" width="9" style="202"/>
    <col min="15366" max="15366" width="10.625" style="202" customWidth="1"/>
    <col min="15367" max="15368" width="10" style="202" customWidth="1"/>
    <col min="15369" max="15369" width="42.625" style="202" customWidth="1"/>
    <col min="15370" max="15616" width="9" style="202"/>
    <col min="15617" max="15617" width="18.25" style="202" customWidth="1"/>
    <col min="15618" max="15618" width="9" style="202"/>
    <col min="15619" max="15620" width="11.25" style="202" customWidth="1"/>
    <col min="15621" max="15621" width="9" style="202"/>
    <col min="15622" max="15622" width="10.625" style="202" customWidth="1"/>
    <col min="15623" max="15624" width="10" style="202" customWidth="1"/>
    <col min="15625" max="15625" width="42.625" style="202" customWidth="1"/>
    <col min="15626" max="15872" width="9" style="202"/>
    <col min="15873" max="15873" width="18.25" style="202" customWidth="1"/>
    <col min="15874" max="15874" width="9" style="202"/>
    <col min="15875" max="15876" width="11.25" style="202" customWidth="1"/>
    <col min="15877" max="15877" width="9" style="202"/>
    <col min="15878" max="15878" width="10.625" style="202" customWidth="1"/>
    <col min="15879" max="15880" width="10" style="202" customWidth="1"/>
    <col min="15881" max="15881" width="42.625" style="202" customWidth="1"/>
    <col min="15882" max="16128" width="9" style="202"/>
    <col min="16129" max="16129" width="18.25" style="202" customWidth="1"/>
    <col min="16130" max="16130" width="9" style="202"/>
    <col min="16131" max="16132" width="11.25" style="202" customWidth="1"/>
    <col min="16133" max="16133" width="9" style="202"/>
    <col min="16134" max="16134" width="10.625" style="202" customWidth="1"/>
    <col min="16135" max="16136" width="10" style="202" customWidth="1"/>
    <col min="16137" max="16137" width="42.625" style="202" customWidth="1"/>
    <col min="16138" max="16384" width="9" style="202"/>
  </cols>
  <sheetData>
    <row r="2" spans="1:9" ht="30.75" customHeight="1">
      <c r="A2" s="201" t="s">
        <v>127</v>
      </c>
      <c r="B2" s="201"/>
      <c r="C2" s="201"/>
      <c r="D2" s="201"/>
      <c r="E2" s="201"/>
      <c r="F2" s="201"/>
      <c r="G2" s="201"/>
      <c r="H2" s="201"/>
      <c r="I2" s="201"/>
    </row>
    <row r="3" spans="1:9" ht="13.5" thickBot="1"/>
    <row r="4" spans="1:9" ht="27.75" customHeight="1" thickBot="1">
      <c r="A4" s="204" t="s">
        <v>129</v>
      </c>
      <c r="B4" s="205" t="s">
        <v>92</v>
      </c>
      <c r="C4" s="205"/>
      <c r="D4" s="206" t="s">
        <v>94</v>
      </c>
      <c r="E4" s="206"/>
      <c r="F4" s="206"/>
      <c r="G4" s="206"/>
      <c r="H4" s="206"/>
      <c r="I4" s="206"/>
    </row>
    <row r="5" spans="1:9" ht="51" customHeight="1" thickBot="1">
      <c r="A5" s="204"/>
      <c r="B5" s="207" t="s">
        <v>132</v>
      </c>
      <c r="C5" s="207" t="s">
        <v>125</v>
      </c>
      <c r="D5" s="207" t="s">
        <v>136</v>
      </c>
      <c r="E5" s="207" t="s">
        <v>132</v>
      </c>
      <c r="F5" s="207" t="s">
        <v>125</v>
      </c>
      <c r="G5" s="208" t="s">
        <v>101</v>
      </c>
      <c r="H5" s="209" t="s">
        <v>102</v>
      </c>
      <c r="I5" s="210" t="s">
        <v>140</v>
      </c>
    </row>
    <row r="6" spans="1:9" ht="13.5" thickBot="1">
      <c r="A6" s="211">
        <v>1</v>
      </c>
      <c r="B6" s="212">
        <v>2</v>
      </c>
      <c r="C6" s="212">
        <v>3</v>
      </c>
      <c r="D6" s="212"/>
      <c r="E6" s="212">
        <v>4</v>
      </c>
      <c r="F6" s="212">
        <v>5</v>
      </c>
      <c r="G6" s="213">
        <v>6</v>
      </c>
      <c r="H6" s="214">
        <v>7</v>
      </c>
      <c r="I6" s="215">
        <v>8</v>
      </c>
    </row>
    <row r="7" spans="1:9" ht="311.25" customHeight="1" thickBot="1">
      <c r="A7" s="216" t="s">
        <v>0</v>
      </c>
      <c r="B7" s="217">
        <v>7</v>
      </c>
      <c r="C7" s="217">
        <v>1330</v>
      </c>
      <c r="D7" s="217">
        <v>29</v>
      </c>
      <c r="E7" s="217">
        <v>29</v>
      </c>
      <c r="F7" s="217">
        <v>2690</v>
      </c>
      <c r="G7" s="218">
        <f>E7/B7</f>
        <v>4.1428571428571432</v>
      </c>
      <c r="H7" s="218">
        <f>F7/C7</f>
        <v>2.0225563909774436</v>
      </c>
      <c r="I7" s="219" t="s">
        <v>208</v>
      </c>
    </row>
    <row r="8" spans="1:9" ht="208.5" customHeight="1" thickBot="1">
      <c r="A8" s="216"/>
      <c r="B8" s="220">
        <v>5</v>
      </c>
      <c r="C8" s="220">
        <v>1150</v>
      </c>
      <c r="D8" s="220">
        <v>9</v>
      </c>
      <c r="E8" s="220">
        <v>9</v>
      </c>
      <c r="F8" s="220">
        <v>950</v>
      </c>
      <c r="G8" s="221"/>
      <c r="H8" s="221"/>
      <c r="I8" s="222" t="s">
        <v>209</v>
      </c>
    </row>
    <row r="9" spans="1:9" ht="51.75" customHeight="1" thickBot="1">
      <c r="A9" s="216"/>
      <c r="B9" s="220">
        <v>0</v>
      </c>
      <c r="C9" s="220">
        <v>0</v>
      </c>
      <c r="D9" s="220">
        <v>1</v>
      </c>
      <c r="E9" s="220">
        <v>1</v>
      </c>
      <c r="F9" s="220">
        <v>150</v>
      </c>
      <c r="G9" s="221"/>
      <c r="H9" s="221"/>
      <c r="I9" s="222" t="s">
        <v>210</v>
      </c>
    </row>
    <row r="10" spans="1:9" ht="164.25" customHeight="1" thickBot="1">
      <c r="A10" s="216"/>
      <c r="B10" s="220">
        <v>3</v>
      </c>
      <c r="C10" s="220">
        <v>270</v>
      </c>
      <c r="D10" s="220">
        <v>9</v>
      </c>
      <c r="E10" s="220">
        <v>9</v>
      </c>
      <c r="F10" s="220">
        <v>570</v>
      </c>
      <c r="G10" s="221">
        <f t="shared" ref="G10:H30" si="0">E10/B10</f>
        <v>3</v>
      </c>
      <c r="H10" s="221">
        <f t="shared" si="0"/>
        <v>2.1111111111111112</v>
      </c>
      <c r="I10" s="222" t="s">
        <v>211</v>
      </c>
    </row>
    <row r="11" spans="1:9" ht="92.25" customHeight="1" thickBot="1">
      <c r="A11" s="216"/>
      <c r="B11" s="223">
        <v>0</v>
      </c>
      <c r="C11" s="223">
        <v>0</v>
      </c>
      <c r="D11" s="223">
        <v>3</v>
      </c>
      <c r="E11" s="223">
        <v>3</v>
      </c>
      <c r="F11" s="223">
        <v>300</v>
      </c>
      <c r="G11" s="224" t="e">
        <f t="shared" si="0"/>
        <v>#DIV/0!</v>
      </c>
      <c r="H11" s="224" t="e">
        <f t="shared" si="0"/>
        <v>#DIV/0!</v>
      </c>
      <c r="I11" s="225" t="s">
        <v>212</v>
      </c>
    </row>
    <row r="12" spans="1:9" ht="34.5" customHeight="1">
      <c r="A12" s="216"/>
      <c r="B12" s="223"/>
      <c r="C12" s="223"/>
      <c r="D12" s="223"/>
      <c r="E12" s="223"/>
      <c r="F12" s="223"/>
      <c r="G12" s="224" t="e">
        <f t="shared" si="0"/>
        <v>#DIV/0!</v>
      </c>
      <c r="H12" s="224" t="e">
        <f t="shared" si="0"/>
        <v>#DIV/0!</v>
      </c>
      <c r="I12" s="225" t="s">
        <v>213</v>
      </c>
    </row>
    <row r="13" spans="1:9" ht="27.95" customHeight="1">
      <c r="A13" s="226" t="s">
        <v>105</v>
      </c>
      <c r="B13" s="227">
        <f>SUM(B7:B12)</f>
        <v>15</v>
      </c>
      <c r="C13" s="227">
        <f>SUM(C7:C12)</f>
        <v>2750</v>
      </c>
      <c r="D13" s="227">
        <f>SUM(D7:D12)</f>
        <v>51</v>
      </c>
      <c r="E13" s="227">
        <f>SUM(E7:E12)</f>
        <v>51</v>
      </c>
      <c r="F13" s="227">
        <f>SUM(F7:F12)</f>
        <v>4660</v>
      </c>
      <c r="G13" s="228">
        <f t="shared" si="0"/>
        <v>3.4</v>
      </c>
      <c r="H13" s="228">
        <f t="shared" si="0"/>
        <v>1.6945454545454546</v>
      </c>
      <c r="I13" s="229" t="s">
        <v>130</v>
      </c>
    </row>
    <row r="14" spans="1:9" ht="204" customHeight="1">
      <c r="A14" s="230" t="s">
        <v>95</v>
      </c>
      <c r="B14" s="223">
        <v>4</v>
      </c>
      <c r="C14" s="223">
        <v>450</v>
      </c>
      <c r="D14" s="223">
        <v>9</v>
      </c>
      <c r="E14" s="223">
        <v>9</v>
      </c>
      <c r="F14" s="223">
        <v>1800</v>
      </c>
      <c r="G14" s="224">
        <f t="shared" si="0"/>
        <v>2.25</v>
      </c>
      <c r="H14" s="224">
        <f t="shared" si="0"/>
        <v>4</v>
      </c>
      <c r="I14" s="231" t="s">
        <v>214</v>
      </c>
    </row>
    <row r="15" spans="1:9" ht="35.1" customHeight="1">
      <c r="A15" s="230"/>
      <c r="B15" s="223"/>
      <c r="C15" s="223"/>
      <c r="D15" s="223"/>
      <c r="E15" s="223"/>
      <c r="F15" s="223"/>
      <c r="G15" s="224" t="e">
        <f t="shared" si="0"/>
        <v>#DIV/0!</v>
      </c>
      <c r="H15" s="224" t="e">
        <f t="shared" si="0"/>
        <v>#DIV/0!</v>
      </c>
      <c r="I15" s="222"/>
    </row>
    <row r="16" spans="1:9" ht="35.1" customHeight="1">
      <c r="A16" s="230"/>
      <c r="B16" s="223"/>
      <c r="C16" s="223"/>
      <c r="D16" s="223"/>
      <c r="E16" s="223"/>
      <c r="F16" s="223"/>
      <c r="G16" s="224" t="e">
        <f t="shared" si="0"/>
        <v>#DIV/0!</v>
      </c>
      <c r="H16" s="224" t="e">
        <f t="shared" si="0"/>
        <v>#DIV/0!</v>
      </c>
      <c r="I16" s="225"/>
    </row>
    <row r="17" spans="1:9" ht="35.1" customHeight="1">
      <c r="A17" s="230"/>
      <c r="B17" s="223"/>
      <c r="C17" s="223"/>
      <c r="D17" s="223"/>
      <c r="E17" s="223"/>
      <c r="F17" s="223"/>
      <c r="G17" s="224" t="e">
        <f t="shared" si="0"/>
        <v>#DIV/0!</v>
      </c>
      <c r="H17" s="224" t="e">
        <f t="shared" si="0"/>
        <v>#DIV/0!</v>
      </c>
      <c r="I17" s="225"/>
    </row>
    <row r="18" spans="1:9" ht="35.1" customHeight="1">
      <c r="A18" s="230"/>
      <c r="B18" s="223"/>
      <c r="C18" s="223"/>
      <c r="D18" s="223"/>
      <c r="E18" s="223"/>
      <c r="F18" s="223"/>
      <c r="G18" s="224" t="e">
        <f t="shared" si="0"/>
        <v>#DIV/0!</v>
      </c>
      <c r="H18" s="224" t="e">
        <f t="shared" si="0"/>
        <v>#DIV/0!</v>
      </c>
      <c r="I18" s="225"/>
    </row>
    <row r="19" spans="1:9" ht="35.1" customHeight="1">
      <c r="A19" s="230"/>
      <c r="B19" s="223">
        <v>4</v>
      </c>
      <c r="C19" s="223">
        <v>450</v>
      </c>
      <c r="D19" s="223"/>
      <c r="E19" s="223"/>
      <c r="F19" s="223"/>
      <c r="G19" s="224">
        <f t="shared" si="0"/>
        <v>0</v>
      </c>
      <c r="H19" s="224">
        <f t="shared" si="0"/>
        <v>0</v>
      </c>
      <c r="I19" s="225" t="s">
        <v>213</v>
      </c>
    </row>
    <row r="20" spans="1:9" ht="27.95" customHeight="1">
      <c r="A20" s="226" t="s">
        <v>104</v>
      </c>
      <c r="B20" s="227">
        <f>SUM(B14:B19)</f>
        <v>8</v>
      </c>
      <c r="C20" s="227">
        <f>SUM(C14:C19)</f>
        <v>900</v>
      </c>
      <c r="D20" s="227">
        <f>SUM(D14:D19)</f>
        <v>9</v>
      </c>
      <c r="E20" s="227">
        <f>SUM(E14:E19)</f>
        <v>9</v>
      </c>
      <c r="F20" s="227">
        <f>SUM(F14:F19)</f>
        <v>1800</v>
      </c>
      <c r="G20" s="228">
        <f t="shared" si="0"/>
        <v>1.125</v>
      </c>
      <c r="H20" s="228">
        <f t="shared" si="0"/>
        <v>2</v>
      </c>
      <c r="I20" s="229" t="s">
        <v>130</v>
      </c>
    </row>
    <row r="21" spans="1:9" ht="168" customHeight="1">
      <c r="A21" s="230" t="s">
        <v>96</v>
      </c>
      <c r="B21" s="223"/>
      <c r="C21" s="223"/>
      <c r="D21" s="223">
        <v>31</v>
      </c>
      <c r="E21" s="223">
        <v>31</v>
      </c>
      <c r="F21" s="223">
        <v>780</v>
      </c>
      <c r="G21" s="224" t="e">
        <f t="shared" si="0"/>
        <v>#DIV/0!</v>
      </c>
      <c r="H21" s="224" t="e">
        <f t="shared" si="0"/>
        <v>#DIV/0!</v>
      </c>
      <c r="I21" s="232" t="s">
        <v>215</v>
      </c>
    </row>
    <row r="22" spans="1:9" ht="81.75" customHeight="1">
      <c r="A22" s="230"/>
      <c r="B22" s="223"/>
      <c r="C22" s="223"/>
      <c r="D22" s="223">
        <v>8</v>
      </c>
      <c r="E22" s="223">
        <v>8</v>
      </c>
      <c r="F22" s="223">
        <v>280</v>
      </c>
      <c r="G22" s="224" t="e">
        <f t="shared" si="0"/>
        <v>#DIV/0!</v>
      </c>
      <c r="H22" s="224" t="e">
        <f t="shared" si="0"/>
        <v>#DIV/0!</v>
      </c>
      <c r="I22" s="233" t="s">
        <v>216</v>
      </c>
    </row>
    <row r="23" spans="1:9" ht="135.75" customHeight="1">
      <c r="A23" s="230"/>
      <c r="B23" s="223"/>
      <c r="C23" s="223"/>
      <c r="D23" s="223">
        <v>6</v>
      </c>
      <c r="E23" s="223">
        <v>6</v>
      </c>
      <c r="F23" s="223">
        <v>320</v>
      </c>
      <c r="G23" s="224" t="e">
        <f t="shared" si="0"/>
        <v>#DIV/0!</v>
      </c>
      <c r="H23" s="224" t="e">
        <f t="shared" si="0"/>
        <v>#DIV/0!</v>
      </c>
      <c r="I23" s="225" t="s">
        <v>217</v>
      </c>
    </row>
    <row r="24" spans="1:9" ht="101.25" customHeight="1">
      <c r="A24" s="230"/>
      <c r="B24" s="223">
        <v>4</v>
      </c>
      <c r="C24" s="223">
        <v>100</v>
      </c>
      <c r="D24" s="223">
        <v>4</v>
      </c>
      <c r="E24" s="223">
        <v>4</v>
      </c>
      <c r="F24" s="223">
        <v>100</v>
      </c>
      <c r="G24" s="224">
        <f t="shared" si="0"/>
        <v>1</v>
      </c>
      <c r="H24" s="224">
        <f t="shared" si="0"/>
        <v>1</v>
      </c>
      <c r="I24" s="231" t="s">
        <v>218</v>
      </c>
    </row>
    <row r="25" spans="1:9" ht="34.5" customHeight="1">
      <c r="A25" s="230"/>
      <c r="B25" s="223">
        <v>34</v>
      </c>
      <c r="C25" s="223">
        <v>775</v>
      </c>
      <c r="D25" s="223"/>
      <c r="E25" s="223"/>
      <c r="F25" s="223"/>
      <c r="G25" s="224">
        <f t="shared" si="0"/>
        <v>0</v>
      </c>
      <c r="H25" s="224">
        <f t="shared" si="0"/>
        <v>0</v>
      </c>
      <c r="I25" s="225" t="s">
        <v>213</v>
      </c>
    </row>
    <row r="26" spans="1:9" ht="27.95" customHeight="1">
      <c r="A26" s="226" t="s">
        <v>106</v>
      </c>
      <c r="B26" s="227">
        <f>B21+B22+B23+B25+B24</f>
        <v>38</v>
      </c>
      <c r="C26" s="227">
        <f>C21+C22+C23+C25+C24</f>
        <v>875</v>
      </c>
      <c r="D26" s="227">
        <v>49</v>
      </c>
      <c r="E26" s="227">
        <v>49</v>
      </c>
      <c r="F26" s="227">
        <f>F21+F22+F23+F25</f>
        <v>1380</v>
      </c>
      <c r="G26" s="228">
        <f t="shared" si="0"/>
        <v>1.2894736842105263</v>
      </c>
      <c r="H26" s="228">
        <f t="shared" si="0"/>
        <v>1.5771428571428572</v>
      </c>
      <c r="I26" s="229" t="s">
        <v>130</v>
      </c>
    </row>
    <row r="27" spans="1:9" ht="221.25" customHeight="1">
      <c r="A27" s="230" t="s">
        <v>97</v>
      </c>
      <c r="B27" s="223">
        <v>52</v>
      </c>
      <c r="C27" s="223">
        <v>5940</v>
      </c>
      <c r="D27" s="223">
        <v>31</v>
      </c>
      <c r="E27" s="223">
        <v>31</v>
      </c>
      <c r="F27" s="223">
        <v>3010</v>
      </c>
      <c r="G27" s="224">
        <f t="shared" si="0"/>
        <v>0.59615384615384615</v>
      </c>
      <c r="H27" s="224">
        <f t="shared" si="0"/>
        <v>0.5067340067340067</v>
      </c>
      <c r="I27" s="231" t="s">
        <v>219</v>
      </c>
    </row>
    <row r="28" spans="1:9" ht="102">
      <c r="A28" s="230"/>
      <c r="B28" s="223">
        <v>8</v>
      </c>
      <c r="C28" s="223">
        <v>3450</v>
      </c>
      <c r="D28" s="223">
        <v>6</v>
      </c>
      <c r="E28" s="223">
        <v>6</v>
      </c>
      <c r="F28" s="223">
        <v>2600</v>
      </c>
      <c r="G28" s="224">
        <f t="shared" si="0"/>
        <v>0.75</v>
      </c>
      <c r="H28" s="224">
        <f t="shared" si="0"/>
        <v>0.75362318840579712</v>
      </c>
      <c r="I28" s="234" t="s">
        <v>220</v>
      </c>
    </row>
    <row r="29" spans="1:9" ht="123.75" customHeight="1">
      <c r="A29" s="230"/>
      <c r="B29" s="223">
        <v>6</v>
      </c>
      <c r="C29" s="223">
        <v>590</v>
      </c>
      <c r="D29" s="223">
        <v>6</v>
      </c>
      <c r="E29" s="223">
        <v>6</v>
      </c>
      <c r="F29" s="223">
        <v>680</v>
      </c>
      <c r="G29" s="224">
        <f t="shared" si="0"/>
        <v>1</v>
      </c>
      <c r="H29" s="224">
        <f t="shared" si="0"/>
        <v>1.152542372881356</v>
      </c>
      <c r="I29" s="225" t="s">
        <v>221</v>
      </c>
    </row>
    <row r="30" spans="1:9" ht="151.5" customHeight="1">
      <c r="A30" s="230"/>
      <c r="B30" s="223">
        <v>6</v>
      </c>
      <c r="C30" s="223">
        <v>270</v>
      </c>
      <c r="D30" s="223">
        <v>8</v>
      </c>
      <c r="E30" s="223">
        <v>8</v>
      </c>
      <c r="F30" s="223">
        <v>430</v>
      </c>
      <c r="G30" s="224">
        <f t="shared" si="0"/>
        <v>1.3333333333333333</v>
      </c>
      <c r="H30" s="224">
        <f t="shared" si="0"/>
        <v>1.5925925925925926</v>
      </c>
      <c r="I30" s="231" t="s">
        <v>222</v>
      </c>
    </row>
    <row r="31" spans="1:9" ht="33.75" customHeight="1">
      <c r="A31" s="235"/>
      <c r="B31" s="223"/>
      <c r="C31" s="223"/>
      <c r="D31" s="223"/>
      <c r="E31" s="223"/>
      <c r="F31" s="223"/>
      <c r="G31" s="224"/>
      <c r="H31" s="224"/>
      <c r="I31" s="225"/>
    </row>
    <row r="32" spans="1:9" ht="36" customHeight="1">
      <c r="A32" s="235"/>
      <c r="B32" s="223"/>
      <c r="C32" s="223"/>
      <c r="D32" s="223"/>
      <c r="E32" s="223"/>
      <c r="F32" s="223"/>
      <c r="G32" s="224"/>
      <c r="H32" s="224"/>
      <c r="I32" s="225" t="s">
        <v>223</v>
      </c>
    </row>
    <row r="33" spans="1:11" ht="27.95" customHeight="1">
      <c r="A33" s="226" t="s">
        <v>107</v>
      </c>
      <c r="B33" s="227">
        <f>B27+B28+B29+B30</f>
        <v>72</v>
      </c>
      <c r="C33" s="227">
        <f>C27+C28+C29+C30</f>
        <v>10250</v>
      </c>
      <c r="D33" s="227">
        <f>D27+D28+D29+D30</f>
        <v>51</v>
      </c>
      <c r="E33" s="227">
        <f>E27+E28+E29+E30</f>
        <v>51</v>
      </c>
      <c r="F33" s="227">
        <f>F27+F28+F29+F30</f>
        <v>6720</v>
      </c>
      <c r="G33" s="228">
        <f t="shared" ref="G33:H46" si="1">E33/B33</f>
        <v>0.70833333333333337</v>
      </c>
      <c r="H33" s="228">
        <f t="shared" si="1"/>
        <v>0.655609756097561</v>
      </c>
      <c r="I33" s="229" t="s">
        <v>130</v>
      </c>
    </row>
    <row r="34" spans="1:11" ht="157.5" customHeight="1">
      <c r="A34" s="230" t="s">
        <v>98</v>
      </c>
      <c r="B34" s="223"/>
      <c r="C34" s="223"/>
      <c r="D34" s="223">
        <v>7</v>
      </c>
      <c r="E34" s="223">
        <v>7</v>
      </c>
      <c r="F34" s="223">
        <v>480</v>
      </c>
      <c r="G34" s="224" t="e">
        <f t="shared" si="1"/>
        <v>#DIV/0!</v>
      </c>
      <c r="H34" s="224" t="e">
        <f t="shared" si="1"/>
        <v>#DIV/0!</v>
      </c>
      <c r="I34" s="231" t="s">
        <v>224</v>
      </c>
    </row>
    <row r="35" spans="1:11" ht="35.1" customHeight="1">
      <c r="A35" s="230"/>
      <c r="B35" s="223"/>
      <c r="C35" s="223"/>
      <c r="D35" s="223"/>
      <c r="E35" s="223"/>
      <c r="F35" s="223"/>
      <c r="G35" s="224" t="e">
        <f t="shared" si="1"/>
        <v>#DIV/0!</v>
      </c>
      <c r="H35" s="224" t="e">
        <f t="shared" si="1"/>
        <v>#DIV/0!</v>
      </c>
      <c r="I35" s="222"/>
    </row>
    <row r="36" spans="1:11" ht="35.1" customHeight="1">
      <c r="A36" s="230"/>
      <c r="B36" s="223">
        <v>25</v>
      </c>
      <c r="C36" s="223">
        <v>1050</v>
      </c>
      <c r="D36" s="223"/>
      <c r="E36" s="223"/>
      <c r="F36" s="223"/>
      <c r="G36" s="224">
        <f t="shared" si="1"/>
        <v>0</v>
      </c>
      <c r="H36" s="224">
        <f t="shared" si="1"/>
        <v>0</v>
      </c>
      <c r="I36" s="225" t="s">
        <v>213</v>
      </c>
    </row>
    <row r="37" spans="1:11" ht="27.95" customHeight="1">
      <c r="A37" s="226" t="s">
        <v>108</v>
      </c>
      <c r="B37" s="227">
        <f>B34+B35+B36</f>
        <v>25</v>
      </c>
      <c r="C37" s="227">
        <f>C34+C35+C36</f>
        <v>1050</v>
      </c>
      <c r="D37" s="227">
        <f>D34+D35+D36</f>
        <v>7</v>
      </c>
      <c r="E37" s="227">
        <f>E34+E35+E36</f>
        <v>7</v>
      </c>
      <c r="F37" s="227">
        <f>F34+F35+F36</f>
        <v>480</v>
      </c>
      <c r="G37" s="228">
        <f t="shared" si="1"/>
        <v>0.28000000000000003</v>
      </c>
      <c r="H37" s="228">
        <f t="shared" si="1"/>
        <v>0.45714285714285713</v>
      </c>
      <c r="I37" s="229" t="s">
        <v>130</v>
      </c>
    </row>
    <row r="38" spans="1:11" ht="231" customHeight="1">
      <c r="A38" s="230" t="s">
        <v>99</v>
      </c>
      <c r="B38" s="223"/>
      <c r="C38" s="223"/>
      <c r="D38" s="223">
        <v>35</v>
      </c>
      <c r="E38" s="223">
        <v>35</v>
      </c>
      <c r="F38" s="223">
        <v>437</v>
      </c>
      <c r="G38" s="224" t="e">
        <f t="shared" si="1"/>
        <v>#DIV/0!</v>
      </c>
      <c r="H38" s="224" t="e">
        <f t="shared" si="1"/>
        <v>#DIV/0!</v>
      </c>
      <c r="I38" s="231" t="s">
        <v>225</v>
      </c>
    </row>
    <row r="39" spans="1:11" ht="35.1" customHeight="1">
      <c r="A39" s="230"/>
      <c r="B39" s="223"/>
      <c r="C39" s="223"/>
      <c r="D39" s="223"/>
      <c r="E39" s="223"/>
      <c r="F39" s="223"/>
      <c r="G39" s="224" t="e">
        <f t="shared" si="1"/>
        <v>#DIV/0!</v>
      </c>
      <c r="H39" s="224" t="e">
        <f t="shared" si="1"/>
        <v>#DIV/0!</v>
      </c>
      <c r="I39" s="222"/>
    </row>
    <row r="40" spans="1:11" ht="35.1" customHeight="1">
      <c r="A40" s="230"/>
      <c r="B40" s="223">
        <v>5</v>
      </c>
      <c r="C40" s="223">
        <v>150</v>
      </c>
      <c r="D40" s="223"/>
      <c r="E40" s="223"/>
      <c r="F40" s="223"/>
      <c r="G40" s="224">
        <f t="shared" si="1"/>
        <v>0</v>
      </c>
      <c r="H40" s="224">
        <f t="shared" si="1"/>
        <v>0</v>
      </c>
      <c r="I40" s="225" t="s">
        <v>213</v>
      </c>
    </row>
    <row r="41" spans="1:11" ht="27.95" customHeight="1">
      <c r="A41" s="226" t="s">
        <v>109</v>
      </c>
      <c r="B41" s="227">
        <f>B38+B39+B40</f>
        <v>5</v>
      </c>
      <c r="C41" s="227">
        <f>C38+C39+C40</f>
        <v>150</v>
      </c>
      <c r="D41" s="227">
        <f>D38+D39+D40</f>
        <v>35</v>
      </c>
      <c r="E41" s="227">
        <f>E38+E39+E40</f>
        <v>35</v>
      </c>
      <c r="F41" s="227">
        <f>F38+F39+F40</f>
        <v>437</v>
      </c>
      <c r="G41" s="228">
        <f t="shared" si="1"/>
        <v>7</v>
      </c>
      <c r="H41" s="228">
        <f t="shared" si="1"/>
        <v>2.9133333333333336</v>
      </c>
      <c r="I41" s="229" t="s">
        <v>130</v>
      </c>
    </row>
    <row r="42" spans="1:11" ht="121.5" customHeight="1">
      <c r="A42" s="230" t="s">
        <v>100</v>
      </c>
      <c r="B42" s="223"/>
      <c r="C42" s="223"/>
      <c r="D42" s="223">
        <v>39</v>
      </c>
      <c r="E42" s="223">
        <v>39</v>
      </c>
      <c r="F42" s="223">
        <v>600</v>
      </c>
      <c r="G42" s="224" t="e">
        <f t="shared" si="1"/>
        <v>#DIV/0!</v>
      </c>
      <c r="H42" s="224" t="e">
        <f t="shared" si="1"/>
        <v>#DIV/0!</v>
      </c>
      <c r="I42" s="231" t="s">
        <v>226</v>
      </c>
    </row>
    <row r="43" spans="1:11" ht="221.25" customHeight="1">
      <c r="A43" s="230"/>
      <c r="B43" s="223"/>
      <c r="C43" s="223"/>
      <c r="D43" s="223"/>
      <c r="E43" s="223"/>
      <c r="F43" s="223">
        <v>2150</v>
      </c>
      <c r="G43" s="224" t="e">
        <f t="shared" si="1"/>
        <v>#DIV/0!</v>
      </c>
      <c r="H43" s="224" t="e">
        <f t="shared" si="1"/>
        <v>#DIV/0!</v>
      </c>
      <c r="I43" s="234" t="s">
        <v>227</v>
      </c>
    </row>
    <row r="44" spans="1:11" ht="33.75" customHeight="1">
      <c r="A44" s="230"/>
      <c r="B44" s="223">
        <v>27</v>
      </c>
      <c r="C44" s="223">
        <v>4750</v>
      </c>
      <c r="D44" s="223"/>
      <c r="E44" s="223"/>
      <c r="F44" s="223"/>
      <c r="G44" s="224">
        <f t="shared" si="1"/>
        <v>0</v>
      </c>
      <c r="H44" s="224">
        <f t="shared" si="1"/>
        <v>0</v>
      </c>
      <c r="I44" s="225" t="s">
        <v>213</v>
      </c>
    </row>
    <row r="45" spans="1:11" ht="27.95" customHeight="1" thickBot="1">
      <c r="A45" s="236" t="s">
        <v>110</v>
      </c>
      <c r="B45" s="237">
        <f>B42+B43+B44</f>
        <v>27</v>
      </c>
      <c r="C45" s="237">
        <f>C42+C43+C44</f>
        <v>4750</v>
      </c>
      <c r="D45" s="237">
        <f>D42+D43+D44</f>
        <v>39</v>
      </c>
      <c r="E45" s="237">
        <f>E42+E43+E44</f>
        <v>39</v>
      </c>
      <c r="F45" s="237">
        <f>F42+F43+F44</f>
        <v>2750</v>
      </c>
      <c r="G45" s="238">
        <f t="shared" si="1"/>
        <v>1.4444444444444444</v>
      </c>
      <c r="H45" s="238">
        <f t="shared" si="1"/>
        <v>0.57894736842105265</v>
      </c>
      <c r="I45" s="239" t="s">
        <v>130</v>
      </c>
    </row>
    <row r="46" spans="1:11" ht="26.25" customHeight="1" thickBot="1">
      <c r="A46" s="240" t="s">
        <v>103</v>
      </c>
      <c r="B46" s="241">
        <f>B13+B20+B26+B33+B37+B41+B45</f>
        <v>190</v>
      </c>
      <c r="C46" s="241">
        <f>C13+C20+C26+C33+C37+C41+C45</f>
        <v>20725</v>
      </c>
      <c r="D46" s="241">
        <f>D13+D20+D26+D33+D37+D41+D45</f>
        <v>241</v>
      </c>
      <c r="E46" s="241">
        <f>E13+E20+E26+E33+E37+E41+E45</f>
        <v>241</v>
      </c>
      <c r="F46" s="241">
        <f>F13+F20+F26+F33+F37+F41+F45</f>
        <v>18227</v>
      </c>
      <c r="G46" s="242">
        <f t="shared" si="1"/>
        <v>1.2684210526315789</v>
      </c>
      <c r="H46" s="242">
        <f t="shared" si="1"/>
        <v>0.87946924004825089</v>
      </c>
      <c r="I46" s="243" t="s">
        <v>131</v>
      </c>
    </row>
    <row r="47" spans="1:11" ht="12.75" customHeight="1">
      <c r="A47" s="244" t="s">
        <v>128</v>
      </c>
      <c r="B47" s="244"/>
      <c r="C47" s="244"/>
      <c r="D47" s="244"/>
      <c r="E47" s="244"/>
      <c r="F47" s="244"/>
      <c r="G47" s="244"/>
      <c r="H47" s="244"/>
      <c r="I47" s="244"/>
      <c r="J47" s="244"/>
      <c r="K47" s="244"/>
    </row>
    <row r="48" spans="1:11" ht="12.75" customHeight="1">
      <c r="A48" s="244" t="s">
        <v>133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spans="1:10" ht="12.75" customHeight="1">
      <c r="A49" s="245"/>
      <c r="B49" s="246"/>
      <c r="C49" s="246"/>
      <c r="D49" s="246"/>
      <c r="E49" s="246"/>
      <c r="F49" s="246"/>
      <c r="G49" s="246"/>
      <c r="H49" s="246"/>
      <c r="I49" s="246"/>
    </row>
    <row r="51" spans="1:10">
      <c r="A51" s="172" t="s">
        <v>123</v>
      </c>
      <c r="B51" s="172"/>
      <c r="C51" s="172"/>
      <c r="D51" s="172"/>
      <c r="E51" s="172"/>
      <c r="F51" s="172"/>
      <c r="G51" s="173"/>
      <c r="H51" s="172" t="s">
        <v>113</v>
      </c>
      <c r="I51" s="173"/>
    </row>
    <row r="52" spans="1:10">
      <c r="A52" s="172"/>
      <c r="B52" s="247"/>
      <c r="C52" s="172"/>
      <c r="D52" s="172"/>
      <c r="E52" s="172"/>
      <c r="F52" s="172"/>
      <c r="G52" s="173"/>
    </row>
    <row r="53" spans="1:10">
      <c r="A53" s="172"/>
      <c r="B53" s="247">
        <f>B7+B8+B9+B10+B11+B12+B14+B19+B24</f>
        <v>27</v>
      </c>
      <c r="C53" s="172"/>
      <c r="D53" s="172"/>
      <c r="E53" s="172"/>
      <c r="F53" s="172"/>
      <c r="G53" s="173"/>
    </row>
    <row r="54" spans="1:10">
      <c r="A54" s="172"/>
      <c r="B54" s="172"/>
      <c r="C54" s="172"/>
      <c r="D54" s="172"/>
      <c r="E54" s="172"/>
      <c r="F54" s="172"/>
      <c r="G54" s="173"/>
    </row>
    <row r="55" spans="1:10">
      <c r="A55" s="171" t="s">
        <v>114</v>
      </c>
      <c r="B55" s="171"/>
      <c r="C55" s="172"/>
      <c r="D55" s="172"/>
      <c r="E55" s="172"/>
      <c r="F55" s="172"/>
      <c r="G55" s="173"/>
    </row>
    <row r="56" spans="1:10">
      <c r="A56" s="172"/>
      <c r="B56" s="172"/>
      <c r="C56" s="172"/>
      <c r="D56" s="172"/>
      <c r="E56" s="172"/>
      <c r="F56" s="172"/>
      <c r="G56" s="173"/>
    </row>
    <row r="57" spans="1:10">
      <c r="A57" s="172"/>
      <c r="B57" s="172"/>
      <c r="C57" s="172"/>
      <c r="D57" s="172"/>
      <c r="E57" s="172"/>
      <c r="F57" s="172"/>
      <c r="G57" s="173"/>
    </row>
    <row r="58" spans="1:10">
      <c r="A58" s="172" t="s">
        <v>115</v>
      </c>
      <c r="B58" s="172"/>
      <c r="C58" s="172"/>
      <c r="D58" s="172"/>
      <c r="E58" s="172"/>
      <c r="F58" s="172"/>
      <c r="G58" s="173"/>
      <c r="H58" s="172" t="s">
        <v>116</v>
      </c>
      <c r="I58" s="172"/>
      <c r="J58" s="173"/>
    </row>
  </sheetData>
  <mergeCells count="13">
    <mergeCell ref="A47:K47"/>
    <mergeCell ref="A48:K48"/>
    <mergeCell ref="A14:A19"/>
    <mergeCell ref="A2:I2"/>
    <mergeCell ref="A4:A5"/>
    <mergeCell ref="B4:C4"/>
    <mergeCell ref="D4:I4"/>
    <mergeCell ref="A7:A12"/>
    <mergeCell ref="A21:A25"/>
    <mergeCell ref="A27:A30"/>
    <mergeCell ref="A34:A36"/>
    <mergeCell ref="A38:A40"/>
    <mergeCell ref="A42:A44"/>
  </mergeCells>
  <phoneticPr fontId="0" type="noConversion"/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Instytucja</vt:lpstr>
      <vt:lpstr>Część opisowa</vt:lpstr>
      <vt:lpstr>Zatrudnienie</vt:lpstr>
      <vt:lpstr>Część merytoryczna (2)</vt:lpstr>
      <vt:lpstr>'Część merytoryczna (2)'!Obszar_wydruku</vt:lpstr>
      <vt:lpstr>'Część opisowa'!Obszar_wydruku</vt:lpstr>
      <vt:lpstr>Instytucja!Obszar_wydruku</vt:lpstr>
      <vt:lpstr>Zatrudnienie!Obszar_wydruku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install</cp:lastModifiedBy>
  <cp:lastPrinted>2013-04-17T07:06:38Z</cp:lastPrinted>
  <dcterms:created xsi:type="dcterms:W3CDTF">2013-01-02T13:01:28Z</dcterms:created>
  <dcterms:modified xsi:type="dcterms:W3CDTF">2013-04-19T10:50:41Z</dcterms:modified>
</cp:coreProperties>
</file>